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 tabRatio="819" firstSheet="3" activeTab="14"/>
  </bookViews>
  <sheets>
    <sheet name="แบบ ผ.01" sheetId="1" r:id="rId1"/>
    <sheet name="แบบ 02 - ย.1" sheetId="3" r:id="rId2"/>
    <sheet name="แบบ 02 - ย.2" sheetId="10" r:id="rId3"/>
    <sheet name="แบบ 02 - ย.3" sheetId="11" r:id="rId4"/>
    <sheet name="แบบ 02 - ย.4" sheetId="12" r:id="rId5"/>
    <sheet name="แบบ 02 - ย.5" sheetId="13" r:id="rId6"/>
    <sheet name="แบบ 02 - ย.6" sheetId="14" r:id="rId7"/>
    <sheet name="แบบ 02 - ย.7" sheetId="15" r:id="rId8"/>
    <sheet name="แบบ ผ.01-1" sheetId="25" r:id="rId9"/>
    <sheet name="แบบ ผ.02-1-ย.1ถนน" sheetId="5" r:id="rId10"/>
    <sheet name="แบบ ผ.02-1 ย.1 อาคาร" sheetId="20" r:id="rId11"/>
    <sheet name="แบบ ผ.02-1 ย.1 ไฟฟ้า" sheetId="17" r:id="rId12"/>
    <sheet name="แบบ ผ.02-1 ย.1 น้ำ" sheetId="16" r:id="rId13"/>
    <sheet name="ผ.02-1 อื่นๆ" sheetId="18" r:id="rId14"/>
    <sheet name="ผ.02-2 ถนน" sheetId="23" r:id="rId15"/>
    <sheet name="ผ.02-2 น้ำ" sheetId="26" r:id="rId16"/>
    <sheet name="แบบ ผ.03" sheetId="8" r:id="rId17"/>
    <sheet name="Sheet1" sheetId="22" r:id="rId18"/>
  </sheets>
  <definedNames>
    <definedName name="_xlnm._FilterDatabase" localSheetId="2" hidden="1">'แบบ 02 - ย.2'!$A$1:$L$11</definedName>
    <definedName name="_xlnm._FilterDatabase" localSheetId="12" hidden="1">'แบบ ผ.02-1 ย.1 น้ำ'!$A$12:$N$98</definedName>
    <definedName name="_xlnm._FilterDatabase" localSheetId="11" hidden="1">'แบบ ผ.02-1 ย.1 ไฟฟ้า'!$A$12:$M$47</definedName>
    <definedName name="_xlnm._FilterDatabase" localSheetId="10" hidden="1">'แบบ ผ.02-1 ย.1 อาคาร'!$A$12:$M$20</definedName>
    <definedName name="_xlnm._FilterDatabase" localSheetId="9" hidden="1">'แบบ ผ.02-1-ย.1ถนน'!$A$12:$M$104</definedName>
    <definedName name="_xlnm.Print_Area" localSheetId="17">Sheet1!$A$1:$G$103</definedName>
    <definedName name="_xlnm.Print_Area" localSheetId="1">'แบบ 02 - ย.1'!$A$1:$L$16</definedName>
    <definedName name="_xlnm.Print_Area" localSheetId="2">'แบบ 02 - ย.2'!$A$1:$L$253</definedName>
    <definedName name="_xlnm.Print_Area" localSheetId="3">'แบบ 02 - ย.3'!$A$1:$L$32</definedName>
    <definedName name="_xlnm.Print_Area" localSheetId="4">'แบบ 02 - ย.4'!$A$1:$L$114</definedName>
    <definedName name="_xlnm.Print_Area" localSheetId="5">'แบบ 02 - ย.5'!$A$1:$L$38</definedName>
    <definedName name="_xlnm.Print_Area" localSheetId="7">'แบบ 02 - ย.7'!$A$1:$L$159</definedName>
    <definedName name="_xlnm.Print_Area" localSheetId="10">'แบบ ผ.02-1 ย.1 อาคาร'!$A$1:$M$20</definedName>
    <definedName name="_xlnm.Print_Area" localSheetId="9">'แบบ ผ.02-1-ย.1ถนน'!$A$1:$M$104</definedName>
    <definedName name="_xlnm.Print_Area" localSheetId="16">'แบบ ผ.03'!$A$1:$K$24</definedName>
    <definedName name="_xlnm.Print_Area" localSheetId="13">'ผ.02-1 อื่นๆ'!$A$17:$M$44</definedName>
    <definedName name="_xlnm.Print_Area" localSheetId="14">'ผ.02-2 ถนน'!$A$1:$L$162</definedName>
    <definedName name="_xlnm.Print_Titles" localSheetId="17">Sheet1!$1:$3</definedName>
    <definedName name="_xlnm.Print_Titles" localSheetId="1">'แบบ 02 - ย.1'!$5:$12</definedName>
    <definedName name="_xlnm.Print_Titles" localSheetId="3">'แบบ 02 - ย.3'!$5:$12</definedName>
    <definedName name="_xlnm.Print_Titles" localSheetId="4">'แบบ 02 - ย.4'!$28:$35</definedName>
    <definedName name="_xlnm.Print_Titles" localSheetId="7">'แบบ 02 - ย.7'!$86:$93</definedName>
    <definedName name="_xlnm.Print_Titles" localSheetId="12">'แบบ ผ.02-1 ย.1 น้ำ'!$5:$12</definedName>
    <definedName name="_xlnm.Print_Titles" localSheetId="11">'แบบ ผ.02-1 ย.1 ไฟฟ้า'!$5:$12</definedName>
    <definedName name="_xlnm.Print_Titles" localSheetId="10">'แบบ ผ.02-1 ย.1 อาคาร'!$5:$12</definedName>
    <definedName name="_xlnm.Print_Titles" localSheetId="9">'แบบ ผ.02-1-ย.1ถนน'!$5:$12</definedName>
    <definedName name="_xlnm.Print_Titles" localSheetId="16">'แบบ ผ.03'!$6:$8</definedName>
    <definedName name="_xlnm.Print_Titles" localSheetId="14">'ผ.02-2 ถนน'!$6:$13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<sst xmlns="http://schemas.openxmlformats.org/spreadsheetml/2006/main" count="4780" uniqueCount="1921">
  <si>
    <t>บัญชีสรุปโครงการพัฒนา</t>
  </si>
  <si>
    <t>แผนพัฒนาท้องถิ่น (พ.ศ. 2566 - 2570)</t>
  </si>
  <si>
    <t>องค์การบริหารส่วนตำบลวังชะพลู อำเภอขาณุวรลักษบุรี จังหวัดกำแพงเพชร</t>
  </si>
  <si>
    <t>***************</t>
  </si>
  <si>
    <t>ยุทธศาสตร์</t>
  </si>
  <si>
    <t>ปี 2566</t>
  </si>
  <si>
    <t>ปี 2567</t>
  </si>
  <si>
    <t>ปี 2568</t>
  </si>
  <si>
    <t>ปี 2569</t>
  </si>
  <si>
    <t>ปี 2570</t>
  </si>
  <si>
    <t>รวม 5 ปี</t>
  </si>
  <si>
    <t>จำนวนโครงการ</t>
  </si>
  <si>
    <t>งบประมาณ</t>
  </si>
  <si>
    <t>(บาท)</t>
  </si>
  <si>
    <t>ยุทธศาสตร์ที่ ๑ การจัดวางผังเมืองและพัฒนาด้านโครงสร้างพื้นฐาน</t>
  </si>
  <si>
    <t>1.1 แผนงานอุตสาหกรรมและการโยธา</t>
  </si>
  <si>
    <t>รวม</t>
  </si>
  <si>
    <t>ยุทธศาสตร์ที่ ๒ การส่งเสริมการศึกษา ศาสนา ศิลปวัฒนธรรม และภูมิปัญญาท้องถิ่น</t>
  </si>
  <si>
    <t>2.1 แผนงานการศาสนา วัฒนธรรม และนันทนาการ</t>
  </si>
  <si>
    <t>ยุทธศาสตร์ที่ ๓ การส่งเสริมเศรษฐกิจพอเพียงและพัฒนาเกษตรปลอดภัย</t>
  </si>
  <si>
    <t>3.1 แผนงานสร้างความเข้มแข็งของชุมชน</t>
  </si>
  <si>
    <t>ยุทธศาสตร์ที่ ๔ การส่งเสริมสุขภาพอนามัยคุณภาพชีวิตของประชาชนและสังคมที่เข้มแข็ง</t>
  </si>
  <si>
    <t>4.1 แผนงานสร้างความเข้มแข็งของชุมชน</t>
  </si>
  <si>
    <t>4.2 แผนงานสาธารณสุข</t>
  </si>
  <si>
    <t>4.3 แผนงานเคหะและชุมชน</t>
  </si>
  <si>
    <t>ยุทธศาสตร์ที่ ๕ การจัดการทรัพยากรธรรมชาติและสิ่งแวดล้อมอย่างยั่งยืน</t>
  </si>
  <si>
    <t>5.1 แผนงานเคหะและชุมชน</t>
  </si>
  <si>
    <t>5.2 แผนงานเกษตร</t>
  </si>
  <si>
    <t>ยุทธศาสตร์ที่ ๖ การยกระดับคุณภาพแหล่งท่องเที่ยวและส่งเสริมการท่องเที่ยว</t>
  </si>
  <si>
    <t>-</t>
  </si>
  <si>
    <t>ยุทธศาสตร์ที่ ๗ การพัฒนาการบริหารจัดการองค์กรปกครองส่วนท้องถิ่นให้มีประสิทธิภาพและธรรมาภิบาล</t>
  </si>
  <si>
    <t>7.1 แผนงานบริหารงานทั่วไป</t>
  </si>
  <si>
    <t>7.2 แผนงานการรักษาความสงบภายใน</t>
  </si>
  <si>
    <t>รวมทั้งสิ้น</t>
  </si>
  <si>
    <t>รายละเอียดโครงการพัฒนา</t>
  </si>
  <si>
    <t xml:space="preserve">แผนพัฒนาท้องถิ่น (พ.ศ. 2566 - 2570) </t>
  </si>
  <si>
    <t>ก. ยุทธศาสตร์จังหวัดที่ 3 พัฒนาคุณภาพชีวิต ความมั่นคงทางสังคม ความปลอดภัยในชีวิตและทรัพย์สิน และสิ่งแวดล้อมอย่างยั่งยืน</t>
  </si>
  <si>
    <t>ข. ยุทธาศาสตร์การพัฒนาขององค์กรปกครองส่วนท้องถิ่นในเขตจังหวัด</t>
  </si>
  <si>
    <t xml:space="preserve">        ยุทธศาสตร์ที่ 1 การจัดวางผังเมืองและพัฒนาด้านโครงสร้างพื้นฐาน</t>
  </si>
  <si>
    <t xml:space="preserve">          1.1 แผนงานอุตสาหกรรมและการโยธา</t>
  </si>
  <si>
    <t>ที่</t>
  </si>
  <si>
    <t>โครงการ</t>
  </si>
  <si>
    <t>วัตถุประสงค์</t>
  </si>
  <si>
    <t xml:space="preserve">                 เป้าหมาย                (ผลผลิตของโครงการ)</t>
  </si>
  <si>
    <t xml:space="preserve">      ตัวชี้วัด       (KPI)</t>
  </si>
  <si>
    <t>ผลที่คาดว่าจะได้รับ</t>
  </si>
  <si>
    <t>หน่วยงานรับผิดชอบหลัก</t>
  </si>
  <si>
    <t>ซ่อมแซมถนนลูกรังภายในเขตตำบลวังชะพลู</t>
  </si>
  <si>
    <t>1.เพื่อบำรุงรักษาถนนลูกรังภายในเขตตำบลวังชะพลูให้พร้อมใช้งาน      2.เพื่อแก้ไขปัญหาและบรรเทาความเดือดร้อนของประชาชนในการคมนาคมและขนย้ายผลผลิตทางการเกษตร</t>
  </si>
  <si>
    <t>เพื่อจ่ายเป็นค่าซ่อมแซมถนนลูกรังภายในเขตตำบลวังชะพลู</t>
  </si>
  <si>
    <t>1.ร้อยละของความพึงพอใจต่อการใช้รถใช้ถนนเพิ่มมากขึ้น     2.จำนวนการเกิดอุบัติเหตุลดน้อยลง</t>
  </si>
  <si>
    <t xml:space="preserve">ประชาชนได้รับความสะดวก/ปลอดภัยในการใช้เส้นทางคมนาคม และการขนย้ายพืชผลผลิตทางการเกษตรสะดวกเพิ่มขึ้น  </t>
  </si>
  <si>
    <t>กองช่าง</t>
  </si>
  <si>
    <t>ซ่อมแซมถนนคอนกรีตเสริมเหล็กภายในเขตตำบลวังชะพลู</t>
  </si>
  <si>
    <t>1.เพื่อบำรุงรักษาถนนคอนกรีตเสริมเหล็กภายในเขตตำบลวังชะพลูให้พร้อมใช้งาน                            2.เพื่อแก้ไขปัญหาและบรรเทาความเดือดร้อนของประชาชนในการคมนาคมและขนย้ายผลผลิตทางการเกษตร</t>
  </si>
  <si>
    <t>เพื่อจ่ายเป็นค่าซ่อมแซมถนนคอนกรีตเสริมเหล็กภายในเขตตำบลวังชะพลู</t>
  </si>
  <si>
    <t>ซ่อมแซมถนนลาดยางภายในเขตตำบลวังชะพลู</t>
  </si>
  <si>
    <t>1.เพื่อบำรุงรักษาถนนลาดยางภายในเขตตำบลวังชะพลูให้พร้อมใช้งาน                                        2.เพื่อแก้ไขปัญหาและบรรเทาความเดือดร้อนของประชาชนในการคมนาคมและขนย้ายผลผลิตทางการเกษตร</t>
  </si>
  <si>
    <t>เพื่อจ่ายเป็นค่าซ่อมแซมถนนลาดยางภายในเขตตำบลวังชะพลู</t>
  </si>
  <si>
    <t xml:space="preserve">        ยุทธศาสตร์ที่ 2 การส่งเสริมการศึกษา ศาสนา ศิลปวัฒนธรรม และภูมิปัญญาท้องถิ่น</t>
  </si>
  <si>
    <t xml:space="preserve">           2.1 แผนงานการศาสนา วัฒนธรรม และนันทนาการ</t>
  </si>
  <si>
    <t>โครงการจัดซื้อสื่อการ</t>
  </si>
  <si>
    <t>เพื่อเป็นสื่อการเรียนรู้</t>
  </si>
  <si>
    <t>เพื่อจ่ายเป็นค่าจัดซื้อสื่อการเรียนการสอนเครื่อง</t>
  </si>
  <si>
    <t>จำนวน</t>
  </si>
  <si>
    <t>เด็กนักเรียนได้มี</t>
  </si>
  <si>
    <t>กอง</t>
  </si>
  <si>
    <t>เรียนการสอนเครื่องเล่น</t>
  </si>
  <si>
    <t>และการพัฒนาในด้าน</t>
  </si>
  <si>
    <t xml:space="preserve">เล่นสนามกลางแจ้ง </t>
  </si>
  <si>
    <t>เครื่องมือ</t>
  </si>
  <si>
    <t>สุขภาพแข็งแรง</t>
  </si>
  <si>
    <t>การศึกษาฯ</t>
  </si>
  <si>
    <t xml:space="preserve">สนามกลางแจ้ง </t>
  </si>
  <si>
    <t>ต่างๆของเด็ก</t>
  </si>
  <si>
    <t>(ตามราคาท้องตลาด)</t>
  </si>
  <si>
    <t>ในการ</t>
  </si>
  <si>
    <t>และมีพัฒนาการ</t>
  </si>
  <si>
    <t>อบจ.กพ.</t>
  </si>
  <si>
    <t>ปฏิบัติงาน</t>
  </si>
  <si>
    <t>เติบโตสมวัย</t>
  </si>
  <si>
    <t>เพิ่มขึ้น</t>
  </si>
  <si>
    <t>โครงการห้องพยาบาล</t>
  </si>
  <si>
    <t>มีห้องพยาบาลไว้คอย</t>
  </si>
  <si>
    <t xml:space="preserve"> จ่ายเป็นค่าใช้จ่ายตามโครงการห้องพยาบาล</t>
  </si>
  <si>
    <t>มีห้องพยาบาล</t>
  </si>
  <si>
    <t>มีห้องพยาบาลไว้</t>
  </si>
  <si>
    <t>เพื่อสุขภาพ</t>
  </si>
  <si>
    <t>ดูแลยามป่วยไข้และ</t>
  </si>
  <si>
    <t>ดูแลอาการป่วย</t>
  </si>
  <si>
    <t>ดูแลเด็กปฐมวัย</t>
  </si>
  <si>
    <t>ปฐมพยาบาลเบื้องต้น</t>
  </si>
  <si>
    <t>เบื้องต้น</t>
  </si>
  <si>
    <t>สปสช.</t>
  </si>
  <si>
    <t>โครงการฝึก/อบรม</t>
  </si>
  <si>
    <t>เพื่อส่งเสริมสนับสนุน</t>
  </si>
  <si>
    <t>เพื่อจ่ายเป็นค่าการฝึกอบรมหลักสูตรทางการ</t>
  </si>
  <si>
    <t>ร้อยละ</t>
  </si>
  <si>
    <t>บุคลากร เจ้าหน้าที่</t>
  </si>
  <si>
    <t>บุคลากรทางการศึกษา</t>
  </si>
  <si>
    <t>การบริหารจัดการศึกษา</t>
  </si>
  <si>
    <t>ศึกษาของหน่วยราชการหรือหน่วยงานของรัฐ</t>
  </si>
  <si>
    <t>ครู ผดด.</t>
  </si>
  <si>
    <t>ทางการศึกษา</t>
  </si>
  <si>
    <t>ให้ได้มาตรฐาน</t>
  </si>
  <si>
    <t>ที่มีข้อตกลงกับองค์กรปกครองส่วนท้องถิ่น</t>
  </si>
  <si>
    <t>ได้รับ</t>
  </si>
  <si>
    <t>ได้รับการอบรมเพื่อ</t>
  </si>
  <si>
    <t>การพัฒนา</t>
  </si>
  <si>
    <t>พัฒนาตนเอง</t>
  </si>
  <si>
    <t>โครงการเยี่ยมบ้าน</t>
  </si>
  <si>
    <t xml:space="preserve"> เพื่อส่งเสริมการมีส่วนร่วม</t>
  </si>
  <si>
    <t>เพื่อจ่ายเป็นค่าใช้จ่ายตามโครงการเยี่ยมบ้าน</t>
  </si>
  <si>
    <t>ครูผู้ดูแลได้ชิดกับ</t>
  </si>
  <si>
    <t>นักเรียน</t>
  </si>
  <si>
    <t>พัฒนาในการจัดการศึกษา</t>
  </si>
  <si>
    <t>ผู้เข้าร่วม</t>
  </si>
  <si>
    <t>ผู้ปกครองเด็กและ</t>
  </si>
  <si>
    <t>มีส่วนร่วมในการ</t>
  </si>
  <si>
    <t>พัฒนาของเด็ก</t>
  </si>
  <si>
    <t>โครงการประชุมผู้ปกครอง</t>
  </si>
  <si>
    <t>เพื่อเป็นการเสริมสร้างความเข้าใจ</t>
  </si>
  <si>
    <t>เพื่อจ่ายเป็นค่าใช้จ่ายตามโครงการประชุม</t>
  </si>
  <si>
    <t>อันดีระหว่างผู้ปกครองและ ศพด.</t>
  </si>
  <si>
    <t xml:space="preserve">ผู้ปกครองนักเรียน </t>
  </si>
  <si>
    <t>โครงการส่งเสริมสุขภาพ</t>
  </si>
  <si>
    <t>เพื่อส่งเสริมให้เด็กปฐมวัย</t>
  </si>
  <si>
    <t>เพื่อจ่ายเป็นค่าใช้จ่ายตามโครงการส่งเสริมสุขภาพ</t>
  </si>
  <si>
    <t>ร้อยละของเด็ก</t>
  </si>
  <si>
    <t>เด็กปฐมวัยมีสุขภาพ</t>
  </si>
  <si>
    <t>กองการศึกษาฯ</t>
  </si>
  <si>
    <t>อนามัยเด็กปฐมวัย</t>
  </si>
  <si>
    <t>สุขภาพร่างกายที่แข็งแรง</t>
  </si>
  <si>
    <t>ที่เข้าร่วมโครงการ</t>
  </si>
  <si>
    <t>ร่างกายที่แข็งแรง</t>
  </si>
  <si>
    <t>สมบูรณ์</t>
  </si>
  <si>
    <t>โครงการหนูน้อยสู่</t>
  </si>
  <si>
    <t>เพื่อส่งเสริมให้เด็กรู้จักคิด</t>
  </si>
  <si>
    <t>เพื่อจ่ายเป็นค่าใช้จ่ายตามโครงการหนูน้อยสู่</t>
  </si>
  <si>
    <t>เด็กปฐมวัยสามารถคิด</t>
  </si>
  <si>
    <t>โลกกว้าง</t>
  </si>
  <si>
    <t>วิเคราะห์ จากประสบการณ์</t>
  </si>
  <si>
    <t>วิเคราะห์จากการ</t>
  </si>
  <si>
    <t>จริง</t>
  </si>
  <si>
    <t>เรียนรู้ด้วยประสบ-</t>
  </si>
  <si>
    <t>การณ์จริง</t>
  </si>
  <si>
    <t>โครงการวันเด็ก</t>
  </si>
  <si>
    <t>เพื่อจ่ายเป็นค่าใช้จ่ายตามโครงการวันเด็ก</t>
  </si>
  <si>
    <t>เด็กปฐมวัยได้รู้จัก</t>
  </si>
  <si>
    <t>(สำหรับเด็กปฐมวัย)</t>
  </si>
  <si>
    <t>ได้แสดงออกและรู้จัก</t>
  </si>
  <si>
    <t>บทบาทหน้าที่ของ</t>
  </si>
  <si>
    <t>บทบาทหน้าที่ของตัวเอง</t>
  </si>
  <si>
    <t>ตัวเอง และมีความสุข</t>
  </si>
  <si>
    <t>โครงการศูนย์เด็กปลอดโรค</t>
  </si>
  <si>
    <t>เพื่อให้เด็กมีสุขภาพดี</t>
  </si>
  <si>
    <t>เพื่อจ่ายเป็นค่าใช้จ่ายตามโครงการรศูนย์เด็กปลอด</t>
  </si>
  <si>
    <t>ศูนย์พัฒนาเด็กเล็ก</t>
  </si>
  <si>
    <t>ลดความเสี่ยงจากโรคติดต่อ</t>
  </si>
  <si>
    <t>โรค</t>
  </si>
  <si>
    <t>ปลอดภัยจากโรคติดต่อ</t>
  </si>
  <si>
    <t>โครงการกายบริหาร</t>
  </si>
  <si>
    <t>เพื่อให้เด็กเด็กปฐมวัยได้</t>
  </si>
  <si>
    <t>เพื่อจ่ายเป็นค่าใช้จ่ายตามโครงการกายบริหาร</t>
  </si>
  <si>
    <t>เด็กปฐมวัยได้ออก</t>
  </si>
  <si>
    <t>ออกกำลังกายในตอนเช้า</t>
  </si>
  <si>
    <t>กำลังกาย มีร่างกาย</t>
  </si>
  <si>
    <t>แข็งแรง</t>
  </si>
  <si>
    <t>โครงการป้องกันเด็กจมน้ำ</t>
  </si>
  <si>
    <t>เพื่อให้เด็กรู้จักวิธีการป้องกันและ</t>
  </si>
  <si>
    <t>เพื่อจ่ายเป็นค่าใช้จ่ายตามโครงการป้องกันเด็กจมน้ำ</t>
  </si>
  <si>
    <t>ในเด็กปฐมวัย</t>
  </si>
  <si>
    <t>ช่วยเหลือตนเองจากการจมน้ำ</t>
  </si>
  <si>
    <t>โครงการนักวิทยาศาสตร์</t>
  </si>
  <si>
    <t>เพื่อส่งเสริมให้เด็กมี</t>
  </si>
  <si>
    <t>เพื่อจ่ายเป็นค่าใช้จ่ายตามโครงการรนัก</t>
  </si>
  <si>
    <t>เพื่อเด็กปฐมวัยกล้าคิด</t>
  </si>
  <si>
    <t>น้อย</t>
  </si>
  <si>
    <t>ความคิดริเริ่ม สร้างสรรค์</t>
  </si>
  <si>
    <t>วิทยาศาสตร์น้อย</t>
  </si>
  <si>
    <t>กล้าทำกล้าแสดงออก</t>
  </si>
  <si>
    <t xml:space="preserve"> โครงการอาหาร</t>
  </si>
  <si>
    <t xml:space="preserve"> เพื่อส่งเสริมสนับสนุนการ</t>
  </si>
  <si>
    <t xml:space="preserve"> จ่ายเป็นค่าอาหารอาหารกลางวันให้กับศูนย์</t>
  </si>
  <si>
    <t>เด็กนักเรียนได้รับ</t>
  </si>
  <si>
    <t>กลางวัน</t>
  </si>
  <si>
    <t>บริหารจัดการศึกษาให้ได้</t>
  </si>
  <si>
    <t>พัฒนาเด็กเล็ก องค์การบริหารส่วนตำบลวังชะพลู</t>
  </si>
  <si>
    <t>ประทานอาหาร</t>
  </si>
  <si>
    <t>มาตรฐาน</t>
  </si>
  <si>
    <t>ได้รับอาหาร</t>
  </si>
  <si>
    <t>ครบตามหลัก</t>
  </si>
  <si>
    <t>โภชนาการ</t>
  </si>
  <si>
    <t>โครงการอบรมการ</t>
  </si>
  <si>
    <t xml:space="preserve"> เพื่อส่งเสริมให้ประชาชน</t>
  </si>
  <si>
    <t>จ่ายเป็นค่าการดำเนินงานตามโครงการอบรม</t>
  </si>
  <si>
    <t>ประชาชนได้มี</t>
  </si>
  <si>
    <t>ปฏิบัติธรรมเข้มตาม</t>
  </si>
  <si>
    <t>ได้เกิดความคิดการนำ</t>
  </si>
  <si>
    <t>การปฏิบัติธรรมเข้มตามวิถีพุทธเพื่อสุขภาพกาย</t>
  </si>
  <si>
    <t>ความพึง</t>
  </si>
  <si>
    <t>สุขภาพกายและจิตดี</t>
  </si>
  <si>
    <t>วิถึพุทธเพื่อสุขภาพกาย</t>
  </si>
  <si>
    <t>วิถึพุทธไปใช้ในการดำรง</t>
  </si>
  <si>
    <t xml:space="preserve">และจิต </t>
  </si>
  <si>
    <t>พอใจ</t>
  </si>
  <si>
    <t>และจิต</t>
  </si>
  <si>
    <t>ชีวิต</t>
  </si>
  <si>
    <t>โครงการถวายเทียน</t>
  </si>
  <si>
    <t xml:space="preserve"> เพื่อส่งเสริมอนุรักษ์ประเพณี</t>
  </si>
  <si>
    <t>จ่ายเป็นค่าใช้จ่ายตามโครงการถวายเทียน</t>
  </si>
  <si>
    <t>จำนำพรรษา</t>
  </si>
  <si>
    <t>การแห่เทียนจำนำพรรษา</t>
  </si>
  <si>
    <t xml:space="preserve">จำนำพรรษา นำถวายวัด/สำนักสงฆ์ต่าง ๆ  </t>
  </si>
  <si>
    <t>ส่วนร่วมงานประ</t>
  </si>
  <si>
    <t>ถวายวัด</t>
  </si>
  <si>
    <t xml:space="preserve">ในเขตตำบล </t>
  </si>
  <si>
    <t>เพณีถวายเทียน</t>
  </si>
  <si>
    <t>โครงการจัดงานวันสำคัญ</t>
  </si>
  <si>
    <t>เพื่อส่งเสริมคุณธรรม-</t>
  </si>
  <si>
    <t>เพื่อจ่ายเป็นค่าใช้จ่ายตามโครงการจัดงานวันสำคัญ</t>
  </si>
  <si>
    <t>เด็กปฐมวัยได้รู้จักวัน</t>
  </si>
  <si>
    <t>ทางศาสนา</t>
  </si>
  <si>
    <t>จริยธรรม</t>
  </si>
  <si>
    <t>สำคัญทางศาสนา</t>
  </si>
  <si>
    <t xml:space="preserve"> โครงการวันแม่แห่งชาติ</t>
  </si>
  <si>
    <t xml:space="preserve"> เพื่อปลูกฝังจิตสำนึก</t>
  </si>
  <si>
    <t xml:space="preserve"> จ่ายเป็นค่าใช้จ่ายในการดำเนินงานตาม</t>
  </si>
  <si>
    <t>ประชาชนได้มีส่วน</t>
  </si>
  <si>
    <t>ในความกตัญญู กับ</t>
  </si>
  <si>
    <t xml:space="preserve">โครงการวันแม่แห่งชาติ </t>
  </si>
  <si>
    <t>ร่วมงาน/สำนึก</t>
  </si>
  <si>
    <t>มารดา</t>
  </si>
  <si>
    <t>ในบุญคุณของแม่</t>
  </si>
  <si>
    <t xml:space="preserve"> โครงการพิธีไหว้ครู</t>
  </si>
  <si>
    <t>ในความกตัญญู บุญ</t>
  </si>
  <si>
    <t xml:space="preserve">โครงการพีธีไหว้ครู </t>
  </si>
  <si>
    <t>ความ</t>
  </si>
  <si>
    <t>ร่วมงานวันพิธี</t>
  </si>
  <si>
    <t>คุณ ของครู</t>
  </si>
  <si>
    <t>พึงพอใจ</t>
  </si>
  <si>
    <t>ไหว้ครู มีจิตสำนึก</t>
  </si>
  <si>
    <t>บุญคุณของครู</t>
  </si>
  <si>
    <t xml:space="preserve"> งานประเพณีสงกรานต์</t>
  </si>
  <si>
    <t xml:space="preserve"> เพื่อส่งเสริมสืบสานงาน</t>
  </si>
  <si>
    <t xml:space="preserve"> จ่ายเป็นค่าใช้จ่ายการดำเนินงานตามโครงการ</t>
  </si>
  <si>
    <t>ประเพณีสงกรานต์</t>
  </si>
  <si>
    <t xml:space="preserve">ประเพณีสงกรานต์ </t>
  </si>
  <si>
    <t>ร่วมงานประเพณี</t>
  </si>
  <si>
    <t>สงกรานต์</t>
  </si>
  <si>
    <t xml:space="preserve"> โครงการเข้าค่าย</t>
  </si>
  <si>
    <t xml:space="preserve"> เพื่อส่งเสริมให้เยาวชน</t>
  </si>
  <si>
    <t xml:space="preserve"> จ่ายเป็นค่าใช้จ่ายตามตามโครงการเข้าค่าย</t>
  </si>
  <si>
    <t>ประชาชนได้ฝึก</t>
  </si>
  <si>
    <t>พุทธบุตร</t>
  </si>
  <si>
    <t>มีคุณธรรมจริยธรรม</t>
  </si>
  <si>
    <t xml:space="preserve">พุทธบุตร  </t>
  </si>
  <si>
    <t>มีคุณธรรม</t>
  </si>
  <si>
    <t>สมาธิและพัฒนา</t>
  </si>
  <si>
    <t>ได้นำหลักธรรมทาง</t>
  </si>
  <si>
    <t>จิตใจ และไปใช้</t>
  </si>
  <si>
    <t>พระพุทธศาสนา มาใช้</t>
  </si>
  <si>
    <t>ในชีวิตประจำวัน</t>
  </si>
  <si>
    <t>ในการดำรงชีวิต</t>
  </si>
  <si>
    <t>โครงการศาสนาธรรม</t>
  </si>
  <si>
    <t>เพื่อช่วยพัฒนาคุณภาพ</t>
  </si>
  <si>
    <t>จ่ายเป็นค่าใช้จ่ายตามโครงการศาสนาธรรมสามสัมพันธ์</t>
  </si>
  <si>
    <t>เยาวชน ประชาชนได้</t>
  </si>
  <si>
    <t>สานสัมพันธ์ บ้าน วัด</t>
  </si>
  <si>
    <t>ชีวิตที่ดีแก่เยาวชน และ</t>
  </si>
  <si>
    <t>บ้าน วัด โรงเรียน สร้างภูมิคุ้มกันยาเสพติด</t>
  </si>
  <si>
    <t>เข้าร่วมกิจกรรม</t>
  </si>
  <si>
    <t>โรงเรียน สร้างภูมิคุ้มกัน</t>
  </si>
  <si>
    <t>ประชาชน โดยใช้ธรรมมะ</t>
  </si>
  <si>
    <t>กิจกรรม</t>
  </si>
  <si>
    <t xml:space="preserve">เพื่อกระชับความสัมพันธ์ </t>
  </si>
  <si>
    <t>ยาเสพติด</t>
  </si>
  <si>
    <t>เป็นสื่อนำ</t>
  </si>
  <si>
    <t>สร้างสุขภาพที่ดีระหว่าง</t>
  </si>
  <si>
    <t>บ้าน วัด โรงเรียน</t>
  </si>
  <si>
    <t>โครงการจัดบริการสาธารณะ</t>
  </si>
  <si>
    <t>1.เพื่อให้เด็กปฐมวัยเข้าถึงการได้</t>
  </si>
  <si>
    <t>เพื่อจ่ายเป็นค่าจัดโครงการการจัดบริการสาธารณะ</t>
  </si>
  <si>
    <t>ร้อยละของเด็กได้รับ</t>
  </si>
  <si>
    <t>เด็กปฐมวัยได้รับการ</t>
  </si>
  <si>
    <t>กองการศึกษา ฯ</t>
  </si>
  <si>
    <t>รถรับ-ส่งเด็กปฐมวัยศูนย์พัฒนา</t>
  </si>
  <si>
    <t>รับโอกาสทางการศึกษาเพิ่มมาก</t>
  </si>
  <si>
    <t>รถรับ-ส่งเด็กปฐมวัยศูนย์พัฒนาเด็กเล็ก อบต.</t>
  </si>
  <si>
    <t>โอกาสทางการศึกษา</t>
  </si>
  <si>
    <t>ส่งเสริมพัฒนาการที่</t>
  </si>
  <si>
    <t>เด็กเล็ก อบต.วังชะพลู</t>
  </si>
  <si>
    <t>ขึ้น</t>
  </si>
  <si>
    <t>วังชะพลู</t>
  </si>
  <si>
    <t>เพิ่มมากขึ้น</t>
  </si>
  <si>
    <t>เหมาะสมกับวัยและ</t>
  </si>
  <si>
    <t>2.เพื่อให้เด็กปฐมวัยได้รับการ</t>
  </si>
  <si>
    <t>เพิ่มโอกาสในการได้รับ</t>
  </si>
  <si>
    <t>เตรียมความพร้อมทางด้าน</t>
  </si>
  <si>
    <t>การศึกษามากยิ่งขึ้น</t>
  </si>
  <si>
    <t>พัฒนาการได้เหมาะสมกับวัย</t>
  </si>
  <si>
    <t>โครงการปรับปรุงภูมิทัศน์</t>
  </si>
  <si>
    <t>เพื่อให้อาคารศูนย์พัฒนาเด็กเล็ก</t>
  </si>
  <si>
    <t>ปรับปรุงภูมิทัศน์บริเวณอาคารศูนย์พัฒนาเด็กเล็ก</t>
  </si>
  <si>
    <t>ศูนย์พัฒนาเด็กเล็กมี</t>
  </si>
  <si>
    <t>บริเวณอาคารศูนย์พัฒนาเด็กเล็ก</t>
  </si>
  <si>
    <t>ได้มีสภาพแวดล้อมที่ดีและมี</t>
  </si>
  <si>
    <t>องค์การบริหารส่วนตำบลวังชะพลู</t>
  </si>
  <si>
    <t>สภาพแวดล้อมที่เอื้อต่อ</t>
  </si>
  <si>
    <t>อบต.วังชะพลู</t>
  </si>
  <si>
    <t>บรรยากาศการเรียนรู้อย่าง</t>
  </si>
  <si>
    <t>การเรียนรู้อย่าง</t>
  </si>
  <si>
    <t>เหมาะสม</t>
  </si>
  <si>
    <t>ก่อสร้างอาคาร</t>
  </si>
  <si>
    <t>เพื่อสนับสนุนการจัดกิจกรรม</t>
  </si>
  <si>
    <t>จ่ายเป็นค่าก่อสร้างอาคารอเนกประสงค์</t>
  </si>
  <si>
    <t>นักเรียนได้ใช้เป็น</t>
  </si>
  <si>
    <t xml:space="preserve">อเนกประสงค์ </t>
  </si>
  <si>
    <t>ให้สำเร็จลุล่วงไปด้วยดี</t>
  </si>
  <si>
    <t>ศูนย์พัฒนาเด็กเล็ก อบต.วังชะพลู</t>
  </si>
  <si>
    <t>ของนักเรียน</t>
  </si>
  <si>
    <t>สถานที่จัดกิจกรรม</t>
  </si>
  <si>
    <t>มีพัฒนาการ</t>
  </si>
  <si>
    <t>ต่างๆในการเรียน</t>
  </si>
  <si>
    <t>เรียนการสอน</t>
  </si>
  <si>
    <t>การสอน เพิ่มขึ้น</t>
  </si>
  <si>
    <t>ที่ดีขึ้น</t>
  </si>
  <si>
    <t>ปรับปรุงอาคารศูนย์</t>
  </si>
  <si>
    <t>เพื่อสุขอนามัยที่ดีมีความ</t>
  </si>
  <si>
    <t>จ่ายเป็นค่าปรับปรุงอาคารศูนย์พัฒนาเด็กเล็ก</t>
  </si>
  <si>
    <t>นักเรียนมีสุขอนามัย</t>
  </si>
  <si>
    <t>ปลอดภัยกับเด็กนักเรียน</t>
  </si>
  <si>
    <t>อบต.วังชะพลู เช่น ติดตั้งผ้าม่าน ติดตั้งมุ้งลวด</t>
  </si>
  <si>
    <t>ที่ดีและเอื้อต่อ</t>
  </si>
  <si>
    <t>อ่างล้างมือ ฯลฯ</t>
  </si>
  <si>
    <t>มีสุขอนามัย</t>
  </si>
  <si>
    <t>การเรียนรู้เพิ่มขึ้น</t>
  </si>
  <si>
    <t>ก่อสร้างโรงจอดรถ</t>
  </si>
  <si>
    <t>เพื่อให้บริการและอำนวยความ</t>
  </si>
  <si>
    <t>เพื่อจ่ายเป็นค่าก่อสร้างโรงจอดรถสำหรับผู้มา</t>
  </si>
  <si>
    <t>ผู้มาติดต่อราชการ</t>
  </si>
  <si>
    <t>สะดวกให้กับผู้มาติดต่อราชการ</t>
  </si>
  <si>
    <t>ติดต่อราชการศูนย์พัฒนาเด็กเล็ก อบต.วังชะพลู</t>
  </si>
  <si>
    <t>ความพึงพอใจ</t>
  </si>
  <si>
    <t>ได้รับความสะดวก</t>
  </si>
  <si>
    <t>ของผู้มาติดต่อ</t>
  </si>
  <si>
    <t>มากยิ่งขึ้น</t>
  </si>
  <si>
    <t>ก่อสร้างป้าย</t>
  </si>
  <si>
    <t>เพื่อประชาสัมพันธ์แนะนำ</t>
  </si>
  <si>
    <t>เพื่อจ่ายเป็นค่าก่อสร้างป้ายศูนย์พัฒนาเด็กเล็ก</t>
  </si>
  <si>
    <t xml:space="preserve">ศูนย์พัฒนาเด็กเล็ก </t>
  </si>
  <si>
    <t>สถานที่ให้ทราบ</t>
  </si>
  <si>
    <t>โครงการก่อสร้างเสาธง</t>
  </si>
  <si>
    <t>เพื่อสนับสนุนการทำกิจกรรม</t>
  </si>
  <si>
    <t>จ่ายเป็นค่าก่อสร้างเสาธงบริเวณหน้าอาคาร</t>
  </si>
  <si>
    <t>เพื่อให้นักเรียนฝึกการ</t>
  </si>
  <si>
    <t>ต่างๆแก่เด็กนักเรียน</t>
  </si>
  <si>
    <t xml:space="preserve">ศูนย์พัฒนาเด็กเล็ก อบต.วังชะพลู </t>
  </si>
  <si>
    <t>แสดงความเคารพและ</t>
  </si>
  <si>
    <t>ได้ทำกิจกรรม</t>
  </si>
  <si>
    <t>ปลูกฝังความรักชาติ</t>
  </si>
  <si>
    <t>โครงการก่อสร้างซุ้มพระ</t>
  </si>
  <si>
    <t>เพื่อส่งเสริมคุณธรรมจริยธรรม</t>
  </si>
  <si>
    <t>จ่ายเป็นค่าก่อสร้างซุ้มพระศูนย์พัฒนาเด็กเล็ก</t>
  </si>
  <si>
    <t>เพื่อให้นักเรียนมี</t>
  </si>
  <si>
    <t>และปลูกฝังการไหว้</t>
  </si>
  <si>
    <t xml:space="preserve">อบต.วังชะพลู </t>
  </si>
  <si>
    <t>คุณธรรมจริยธรรม</t>
  </si>
  <si>
    <t>โครงการกีฬาเด็กปฐมวัย</t>
  </si>
  <si>
    <t>เพื่อส่งเสริมให้เด็กปฐมวัยให้มี</t>
  </si>
  <si>
    <t>จัดกิจกรรมการแข่งขันกีฬาเด็ก</t>
  </si>
  <si>
    <t>ร้อยละของผู้เข้าร่วม</t>
  </si>
  <si>
    <t>เด็ก เยาวชนได้มีส่วน</t>
  </si>
  <si>
    <t>ปฐมวัยให้แก่เด็กปฐมวัย</t>
  </si>
  <si>
    <t>กิจกรรมมีความพึงพอใจ</t>
  </si>
  <si>
    <t>ร่วมในกิจกรรมตาม</t>
  </si>
  <si>
    <t>โครงการจัดงานกีฬา</t>
  </si>
  <si>
    <t>เด็กปฐมวัย</t>
  </si>
  <si>
    <t>โครงการอาหารเสริม (นม) โรงเรียน</t>
  </si>
  <si>
    <t>เพื่อให้เด็กนักเรียนมีพัฒนาการ</t>
  </si>
  <si>
    <t>จัดซื้ออาหารเสริม(นม)ให้กับ</t>
  </si>
  <si>
    <t>จำนวนนักเรียนได้รับ</t>
  </si>
  <si>
    <t>ทางด้านร่างกายที่พร้อมในการ</t>
  </si>
  <si>
    <t>โรงเรียนในสังกัดสำนักงานคณะ</t>
  </si>
  <si>
    <t>อาหารเสริม(นม)</t>
  </si>
  <si>
    <t>อาหารเสริม(นม)ครบ</t>
  </si>
  <si>
    <t>เรียน</t>
  </si>
  <si>
    <t>กรรมการการศึกษาขั้นพื้นฐาน</t>
  </si>
  <si>
    <t>ครบถ้วนตามหลัก</t>
  </si>
  <si>
    <t>ถ้วนตามหลักโภชนาการ</t>
  </si>
  <si>
    <t>(สพฐ.)ในเขตตำบลวังชะพลู</t>
  </si>
  <si>
    <t>จำนวน 7 โรงเรียน</t>
  </si>
  <si>
    <t>โครงการอาหารเสริม(นม)</t>
  </si>
  <si>
    <t>เพื่อให้เด็กปฐมวัยมีพัฒนาการ</t>
  </si>
  <si>
    <t>จำนวนเด็กปฐมวัย</t>
  </si>
  <si>
    <t>เด็กปฐมวัยได้รับอาหารเสริม</t>
  </si>
  <si>
    <t>ได้รับสารอาหาร</t>
  </si>
  <si>
    <t>(นม)ครบถ้วนตามหลัก</t>
  </si>
  <si>
    <t xml:space="preserve"> </t>
  </si>
  <si>
    <t>ครบถ้วน</t>
  </si>
  <si>
    <t>โครงการส่งเสริมการเรียนรู้</t>
  </si>
  <si>
    <t xml:space="preserve"> .เพื่อส่งเสริมสนับสนุนให้เด็ก</t>
  </si>
  <si>
    <t>เพื่อจ่ายเป็นค่าจัดกิจกรรมโครงการส่งเสริมการเรียนรู้</t>
  </si>
  <si>
    <t>ร้อยละของเด็กมี</t>
  </si>
  <si>
    <t>เด็กปฐมวัยในท้องถิ่นมี</t>
  </si>
  <si>
    <t>เด็กปฐมวัย ท้องถิ่นไทย ผ่าน</t>
  </si>
  <si>
    <t>ปฐมวัยภายในท้องถิ่นมีพัฒนาการ</t>
  </si>
  <si>
    <t>เด็กปฐมวัย ท้องถิ่นไทย ผ่านการเล่น</t>
  </si>
  <si>
    <t>พัฒนาการตามวัย</t>
  </si>
  <si>
    <t>พัฒนาการครบทั้ง 4 ด้าน</t>
  </si>
  <si>
    <t xml:space="preserve">การเล่น </t>
  </si>
  <si>
    <t>สมบูรณ์ตามวันคบทั้ง 4 ด้าน</t>
  </si>
  <si>
    <t>(ตามหนังสือกระทรวงมหาดไทย ด่วนที่สุด ที่ มท</t>
  </si>
  <si>
    <t>ครบทั้ง 4 ด้าน</t>
  </si>
  <si>
    <t>ได้แก่ ด้านร่างกาย จิตใจ อารมณ์</t>
  </si>
  <si>
    <t>0816.4/ว 3679 วันที่ 13 พฤศจิกายน 2561)</t>
  </si>
  <si>
    <t>และสติปัญญา ผ่านการเล่น</t>
  </si>
  <si>
    <t>สนามเด็กเล่นสร้างปัญญา</t>
  </si>
  <si>
    <t>โครงการพัฒนาระบบการเรียน</t>
  </si>
  <si>
    <t>เพื่อรองรับการเรียนการสอนในรูป</t>
  </si>
  <si>
    <t>เพื่อพัฒนาระบบการจัดการเรียนการสอนออนไลน์</t>
  </si>
  <si>
    <t>1.ลดการแพร่ระบาด</t>
  </si>
  <si>
    <t>การสอนออนไลน์และออฟไลน์</t>
  </si>
  <si>
    <t>แบบการเรียนการสอนแบบออนไลน์</t>
  </si>
  <si>
    <t>หรือออฟไลน์ รองรับสถานการณ์แพร่ระบาดของ</t>
  </si>
  <si>
    <t>ของโรคติดต่อภายใน</t>
  </si>
  <si>
    <t xml:space="preserve">และออฟไลน์ </t>
  </si>
  <si>
    <t>โรคติดเชื้อ หรือภาวะการณ์ฉุกเฉินที่จำเป็นต้องปิด</t>
  </si>
  <si>
    <t xml:space="preserve"> ศพด.วังชะพลู </t>
  </si>
  <si>
    <t>สถานศึกษา เพื่อให้ระบบการจัดการเรียนการสอน</t>
  </si>
  <si>
    <t>2.เด็กนักเรียนได้รับการ</t>
  </si>
  <si>
    <t>ต่อเนื่อง</t>
  </si>
  <si>
    <t>เรียนการสอนอย่าง</t>
  </si>
  <si>
    <t>โครงการป้องกันและควบคุมโรคติดต่อ</t>
  </si>
  <si>
    <t>1.เพื่อป้องกันโรคติดต่อต่างๆมิให้เกิด</t>
  </si>
  <si>
    <t>เพื่อควบคุมและป้องกันโรคติดต่อใน ศพด.วังชะพลู</t>
  </si>
  <si>
    <t>ร้อยละของกิจกรรมที่</t>
  </si>
  <si>
    <t>ลดอัตราการป่วยและ</t>
  </si>
  <si>
    <t>ของศูนย์พัฒนาเด็กเล็กวังชะพลู</t>
  </si>
  <si>
    <t>การแพร่ระบาด</t>
  </si>
  <si>
    <t>เช่น โรคมือ เท้า ปาก,โรคโควิด (Covid 19),ไข้หวัดใหญ่</t>
  </si>
  <si>
    <t>ที่ดำเนินการที่ควบคุม</t>
  </si>
  <si>
    <t>การแพร่ระบาดของโรคติดต่อ</t>
  </si>
  <si>
    <t>3.เพื่อให้เด็กมีความเข้าใจเกี่ยวกับ</t>
  </si>
  <si>
    <t>และโรคติดต่อที่เกิดขึ้นจากอาหาร เป็นต้น</t>
  </si>
  <si>
    <t>และป้องกันโรคติดต่อ</t>
  </si>
  <si>
    <t>ภายใน ศพด.วังชะพลู</t>
  </si>
  <si>
    <t>โรคติดต่อสามารถป้องกันและควบคุมได้</t>
  </si>
  <si>
    <t>โครงการจัดส่งนักกีฬา</t>
  </si>
  <si>
    <t>1.เพื่อสนับสนุนกลุ่ม</t>
  </si>
  <si>
    <t xml:space="preserve">จัดส่งนักกีฬาเข้าร่วมการแข่งขันในรายการต่างๆ </t>
  </si>
  <si>
    <t>1.นักกีฬามีทักษะ</t>
  </si>
  <si>
    <t>เด็กนักเรียน ครู และผู้</t>
  </si>
  <si>
    <t>เข้าร่วมการแข่งขันกีฬา</t>
  </si>
  <si>
    <t>นักกีฬา ให้เข้าร่วมแข่งขัน</t>
  </si>
  <si>
    <t xml:space="preserve">เช่น การแข่งขันกีฬาระดับอำเภอ </t>
  </si>
  <si>
    <t>เพิ่มมมากขึ้น</t>
  </si>
  <si>
    <t>ปกครองได้ร่วมแข่งขัน</t>
  </si>
  <si>
    <t>ในรายการต่างๆ</t>
  </si>
  <si>
    <t>ในรายการต่างๆ เพื่อเพิ่ม</t>
  </si>
  <si>
    <t>ระดับจังหวัด ฯลฯ เป็นต้น</t>
  </si>
  <si>
    <t>2.ใช้เวลาว่างให้เป็น</t>
  </si>
  <si>
    <t>กีฬาเพื่อกระชับความ</t>
  </si>
  <si>
    <t>ทักษะในด้านการกีฬา</t>
  </si>
  <si>
    <t>ประโยชน์</t>
  </si>
  <si>
    <t>สัมพันธ์ สร้างสุขภาพ</t>
  </si>
  <si>
    <t>2.เพื่อสร้างแรงจูงใจให้แก่</t>
  </si>
  <si>
    <t>ที่ดี ความสามัคคี ร่วม</t>
  </si>
  <si>
    <t>นักกีฬาหน้าใหม่</t>
  </si>
  <si>
    <t>แรงร่วมใจ ระหว่าง</t>
  </si>
  <si>
    <t>3.เพื่อให้เด็กและเยาวชน</t>
  </si>
  <si>
    <t>โรงเรียนและผู้ปกครอง</t>
  </si>
  <si>
    <t>ประชาชนได้ใช้เวลาว่าง</t>
  </si>
  <si>
    <t>ให้เกิดประโยชน์</t>
  </si>
  <si>
    <t>4.เพื่อช่วยพัฒนาคุณภาพ</t>
  </si>
  <si>
    <t>ประชาชน โดยใช้กีฬา</t>
  </si>
  <si>
    <t>โครงการค่าสนับสนุนค่าจัด</t>
  </si>
  <si>
    <t>ค่าใช้จ่ายสำหรับสนันสนุน</t>
  </si>
  <si>
    <t>การเรียนการสอนของศูนย์พัฒนา</t>
  </si>
  <si>
    <t>ค่าจัดการเรียนการสอนของ</t>
  </si>
  <si>
    <t>เด็กเล็ก(รายหัว)</t>
  </si>
  <si>
    <t>ศูนย์พัฒนาเด็กเล็ก(ค่ารายหัว)</t>
  </si>
  <si>
    <t>สังกัด องค์การบริหารส่วนตำบลวังชะพลู</t>
  </si>
  <si>
    <t>โครงการสนับสนุนค่าใช้จ่าย</t>
  </si>
  <si>
    <t>ค่าใช้จ่ายในการดำเนินการโครงการสนับสนุน</t>
  </si>
  <si>
    <t>บริหารสถานศึกษา</t>
  </si>
  <si>
    <t>ค่าใช้จ่ายการบริหารสถานศึกษา (ค่ากิจกรรมพัฒนา</t>
  </si>
  <si>
    <t>ส่งเสริมพัฒนาการ</t>
  </si>
  <si>
    <t>(ค่ากิจกรรมผู้เรียน) สำหรับ</t>
  </si>
  <si>
    <t>ผู้เรียน) ของ ศูนย์พัฒนาเด็กเล็ก อบต.วังชะพลู</t>
  </si>
  <si>
    <t>ที่เหมาะสมกับวัย</t>
  </si>
  <si>
    <t>และเพิ่มโอกาสในการ</t>
  </si>
  <si>
    <t>ได้รับการศึกษามาก</t>
  </si>
  <si>
    <t>ยิ่งขึ้น</t>
  </si>
  <si>
    <t>ค่าใช้จ่ายการบริหารสถานศึกษา (ค่าอุปกรณ์</t>
  </si>
  <si>
    <t>(ค่าอุปกรณ์การเรียน) สำหรับ</t>
  </si>
  <si>
    <t>การเรียน) ของ ศูนย์พัฒนาเด็กเล็ก อบต.วังชะพลู</t>
  </si>
  <si>
    <t>ค่าใช้จ่ายการบริหารสถานศึกษา (ค่าเครื่องแบบ</t>
  </si>
  <si>
    <t>(ค่าเครื่องแบบนักเรียน) สำหรับ</t>
  </si>
  <si>
    <t>นักเรียน) ของ ศูนย์พัฒนาเด็กเล็ก อบต.วังชะพลู</t>
  </si>
  <si>
    <t>ค่าใช้จ่ายการบริหารสถานศึกษา (ค่าหนังสือ)</t>
  </si>
  <si>
    <t>(ค่าหนังสือ) สำหรับ</t>
  </si>
  <si>
    <t>ของ ศูนย์พัฒนาเด็กเล็ก อบต.วังชะพลู</t>
  </si>
  <si>
    <t>โครงการอุดหนุนงบประมาณ</t>
  </si>
  <si>
    <t>1.เพื่อให้เด็กนักเรียนได้รับ</t>
  </si>
  <si>
    <t>อุดหนุนงบประมาณอาหารกลางวัน</t>
  </si>
  <si>
    <t>จำนวนเด็กนักเรียน</t>
  </si>
  <si>
    <t>เด็กนักเรียนมีสุขภาพ</t>
  </si>
  <si>
    <t>อาหารกลางวันให้แก่โรงเรียนใน</t>
  </si>
  <si>
    <t>สารอาหารที่ครบถ้วนและ</t>
  </si>
  <si>
    <t>กลางวันให้แก่โรงเรียนใน</t>
  </si>
  <si>
    <t>ที่มีสุขภาพแข็งแรง</t>
  </si>
  <si>
    <t>ร่างกายแข็งแรงเหมาะ</t>
  </si>
  <si>
    <t>สังกัดสำนักงานเขตพื้นที่การ</t>
  </si>
  <si>
    <t>พอเพียง</t>
  </si>
  <si>
    <t>สังกัดสำนักงานเขตพื้นที่</t>
  </si>
  <si>
    <t>สมบูรณ์เพิ่มขึ้น</t>
  </si>
  <si>
    <t>สมกับวัยและได้รับสาร</t>
  </si>
  <si>
    <t xml:space="preserve">ศึกษากำแพงเพชรเขต 2 </t>
  </si>
  <si>
    <t>2.เพื่อให้เด็กนักเรียนมีพัฒนา</t>
  </si>
  <si>
    <t xml:space="preserve">การศึกษากำแพงเพชร เขต </t>
  </si>
  <si>
    <t>อาหารครบตามหลัก</t>
  </si>
  <si>
    <t>ในเขตตำบลวังชะพลู</t>
  </si>
  <si>
    <t>การที่เหมาะสมกับวัย</t>
  </si>
  <si>
    <t>2 ในเขตตำบลวังชะพลู</t>
  </si>
  <si>
    <t>โครงการแข่งขันกีฬาเด็กและ</t>
  </si>
  <si>
    <t>1.เพื่อพัฒนาพฤติกรรมสุขภาพ</t>
  </si>
  <si>
    <t>อุดหนุนงบประมาณเพื่อ</t>
  </si>
  <si>
    <t>ร้อยละของความ</t>
  </si>
  <si>
    <t xml:space="preserve">เด็กและเยาวชน </t>
  </si>
  <si>
    <t>เยาวชนต่อต้านยาเสพติด</t>
  </si>
  <si>
    <t>ของเด็กให้เป็นไปตามสุขบัญญัติ</t>
  </si>
  <si>
    <t>ดำเนินการตามโครงการ</t>
  </si>
  <si>
    <t>พึงพอใจในการ</t>
  </si>
  <si>
    <t>ประชาชนหันมา</t>
  </si>
  <si>
    <t>แห่งชาติ</t>
  </si>
  <si>
    <t>กีฬาเด็กและเยาวชนภายในเขตตำบลวังชะพลู</t>
  </si>
  <si>
    <t>จัดกิจกรรม</t>
  </si>
  <si>
    <t>ออกกำลังกายและใช้</t>
  </si>
  <si>
    <t xml:space="preserve">2.เพื่อส่งเสริมการออกกำลังกาย </t>
  </si>
  <si>
    <t>ร้อยละของเด็กและ</t>
  </si>
  <si>
    <t>เวลาว่างให้เกิดประโยชน์</t>
  </si>
  <si>
    <t>เพื่อสุขภาพแก่เด็กเยาวชน</t>
  </si>
  <si>
    <t>เยาวชนมีสุขภาพที่</t>
  </si>
  <si>
    <t>โดยการออกกำลังกาย</t>
  </si>
  <si>
    <t>โดยมีโรงเรียนเป็นศูนย์กลาง</t>
  </si>
  <si>
    <t>3.เพื่อสร้างความสัมพันธ์ระหว่าง</t>
  </si>
  <si>
    <t>โรงเรียนและผู้ปกครองนักเรียน</t>
  </si>
  <si>
    <t>โครงการค่ายผู้นำเด็กและเยาวชน</t>
  </si>
  <si>
    <t>1.เพื่อเสริมสร้างเด็กและเยาวชน</t>
  </si>
  <si>
    <t xml:space="preserve">จัดอบรมเด็กและเยาวชนตำบลวังชะพลู  </t>
  </si>
  <si>
    <t>จำนวนเด็กและ</t>
  </si>
  <si>
    <t>1.เด็กและเยาวชน</t>
  </si>
  <si>
    <t>ตำบลวังชะพลู</t>
  </si>
  <si>
    <t>ตำบลวังชะพลูให้เป็นผู้นำและผู้ตามที่ดี</t>
  </si>
  <si>
    <t>เพื่อเป็นผู้นำเด็กและ เยาวชนตำบลวังชะพลู</t>
  </si>
  <si>
    <t>เยาวชนที่เข้ารับ</t>
  </si>
  <si>
    <t xml:space="preserve">ตระหนักถึงภาระ </t>
  </si>
  <si>
    <t xml:space="preserve">2.เพื่อให้เยาวชนมีความรู้ </t>
  </si>
  <si>
    <t>การอบรม</t>
  </si>
  <si>
    <t xml:space="preserve">หน้าที่ของตนต่อสังคม </t>
  </si>
  <si>
    <t>ความเข้าใจเกี่ยวกับปัญหา</t>
  </si>
  <si>
    <t xml:space="preserve">ชาติ ศาสนา </t>
  </si>
  <si>
    <t>ต่าง ๆ ของสังคม</t>
  </si>
  <si>
    <t xml:space="preserve">พระมหากษัตริย์ </t>
  </si>
  <si>
    <t>3.เพื่อให้เยาวชนใช้เวลา</t>
  </si>
  <si>
    <t>ตลอดจนการปกครอง</t>
  </si>
  <si>
    <t>ว่างให้เกิดประโยชน์จะได้</t>
  </si>
  <si>
    <t>ระบอบประชาธิปไตย</t>
  </si>
  <si>
    <t>ไม่ยุ่งเกี่ยวกับสิ่งเสพติด</t>
  </si>
  <si>
    <t>2.เด็กและเยาวชนมี</t>
  </si>
  <si>
    <t>4เพื่อให้เยาวชนตระหนัก</t>
  </si>
  <si>
    <t xml:space="preserve">ทักษะทางสังคม </t>
  </si>
  <si>
    <t>ถึงภาระหน้าที่ของตนต่อ</t>
  </si>
  <si>
    <t>และรู้จักการใช้ชีวิตร่วม</t>
  </si>
  <si>
    <t xml:space="preserve">สังคม ชาติ ศาสนา </t>
  </si>
  <si>
    <t>กันดีขึ้น</t>
  </si>
  <si>
    <t>พระมหากษัตริย์ และการ</t>
  </si>
  <si>
    <t>3.เด็กและเยาวชนมี</t>
  </si>
  <si>
    <t>ปกครองระบอบประชาธิปไตย</t>
  </si>
  <si>
    <t>ความเป็นผู้นำและ</t>
  </si>
  <si>
    <t>5.เพื่อพัฒนาจิตสำนึกของ</t>
  </si>
  <si>
    <t>ผู้ตามที่ดี</t>
  </si>
  <si>
    <t xml:space="preserve">เยาวชนให้รักบ้านเกิดและประเทศชาติ </t>
  </si>
  <si>
    <t>โครงการค่ายประชาธิปไตย</t>
  </si>
  <si>
    <t>1.เพื่อให้เด็กและเยาวชน</t>
  </si>
  <si>
    <t>จัดอบรมเด็กและเยาวชนตำบลวังชะพลู  เกี่ยวกับ</t>
  </si>
  <si>
    <t>สำหรับเยาวชน</t>
  </si>
  <si>
    <t>มีความเข้าใจสาระสำคัญ</t>
  </si>
  <si>
    <t>การเสริมสร้างประชาธิปไตยในเด็กและเยาวชน</t>
  </si>
  <si>
    <t>ของประชาธิปไตยและ</t>
  </si>
  <si>
    <t>ตระหนักถึงความสำคัญของ</t>
  </si>
  <si>
    <t>ตระหนักถึงความ</t>
  </si>
  <si>
    <t>สิทธิ เสรีภาพของเยาวชนใน</t>
  </si>
  <si>
    <t>สำคัญของสิทธิ เสรีภาพ</t>
  </si>
  <si>
    <t>ฐานะที่เป็นพลเมืองที่ดี</t>
  </si>
  <si>
    <t>ของเยาวชนในฐานะ</t>
  </si>
  <si>
    <t>ของประเทศ</t>
  </si>
  <si>
    <t>ที่เป็นพลเมืองที่ดี</t>
  </si>
  <si>
    <t>2.เพื่อให้เด็กและเยาวชน</t>
  </si>
  <si>
    <t>สามารถนำความรู้ที่ได้รับ</t>
  </si>
  <si>
    <t>2.เด็กและเยาวชน</t>
  </si>
  <si>
    <t>ไปขยายผลในชุมชนหรือ</t>
  </si>
  <si>
    <t>สามารถนำความรู้ที่ได้</t>
  </si>
  <si>
    <t>สถานศึกษาของตนได้</t>
  </si>
  <si>
    <t>รับไปขยายผลในชุมชน</t>
  </si>
  <si>
    <t>หรือสถานศึกษาของตนได้</t>
  </si>
  <si>
    <t xml:space="preserve">        ยุทธศาสตร์ที่ ๓ การส่งเสริมเศรษฐกิจพอเพียงและพัฒนาเกษตรปลอดภัย</t>
  </si>
  <si>
    <t xml:space="preserve">           3.1 แผนงานสร้างความเข้มแข็งของชุมชน</t>
  </si>
  <si>
    <t>โครงการส่งเสริม</t>
  </si>
  <si>
    <t xml:space="preserve"> เพื่อส่งเสริม/พัฒนา</t>
  </si>
  <si>
    <t xml:space="preserve"> จ่ายเป็นค่าใช้จ่ายตามโครงการส่งเสริมการฝึก</t>
  </si>
  <si>
    <t>ประชาชนมีอาชีพ</t>
  </si>
  <si>
    <t>อบต./</t>
  </si>
  <si>
    <t>การฝึกอาชีพ</t>
  </si>
  <si>
    <t>เศรษฐกิจชุมชน</t>
  </si>
  <si>
    <t xml:space="preserve">อาชีพในตำบลวังชะพลู </t>
  </si>
  <si>
    <t>ครัวเรือน</t>
  </si>
  <si>
    <t>และมีรายได้เพิมขึ้น</t>
  </si>
  <si>
    <t>เกษตรอำเภอ</t>
  </si>
  <si>
    <t>ในตำบลวังชะพลู</t>
  </si>
  <si>
    <t>ลดรายจ่ายให้ประชาชน</t>
  </si>
  <si>
    <t>มีรายได้</t>
  </si>
  <si>
    <t xml:space="preserve"> ส่งเสริม/พัฒนาเศรษฐกิจ</t>
  </si>
  <si>
    <t xml:space="preserve"> จ่ายเป็นเงินกู้ยืมให้กับกลุ่มเศรษฐกิจชุมชน</t>
  </si>
  <si>
    <t>ประชาชนได้นำ</t>
  </si>
  <si>
    <t>สำนักปลัดฯ</t>
  </si>
  <si>
    <t>ชุมชน</t>
  </si>
  <si>
    <t>ตำบลวังชะพลู หมู่ละ 100,000 บาท</t>
  </si>
  <si>
    <t>ประชาชน</t>
  </si>
  <si>
    <t>หลักเศรษฐกิจไปใช้</t>
  </si>
  <si>
    <t>จำนวน 20 หมู่</t>
  </si>
  <si>
    <t>ที่ได้รับ</t>
  </si>
  <si>
    <t>ให้กิดประโยชน์</t>
  </si>
  <si>
    <t>โครงการบริหารจัดการน้ำ</t>
  </si>
  <si>
    <t>เพื่อส่งเสริมการบริหาร</t>
  </si>
  <si>
    <t>จ่ายเป็นค่าใช้จ่ายตามโครงการ</t>
  </si>
  <si>
    <t>ได้รับความรู้ความเข้าใจ</t>
  </si>
  <si>
    <t>ธนาคารน้ำใต้ดินตำบล</t>
  </si>
  <si>
    <t>จัดการน้ำ ธนาคารน้ำใต้ดิน</t>
  </si>
  <si>
    <t>บริหารจัดการน้ำธนาคารน้ำใต้ดินตำบลวังะพลู</t>
  </si>
  <si>
    <t>เรื่องการบริหารจัดการ</t>
  </si>
  <si>
    <t>น้ำธนาคารน้ำใต้ดิน</t>
  </si>
  <si>
    <t>โครงการอนุรักษ์พันธุกรรม</t>
  </si>
  <si>
    <t>เพื่อร่วมสนองพระราชดำริ</t>
  </si>
  <si>
    <t>จ่ายเป็นค่าใช้จ่ายตามโครงการอนุรักษ์</t>
  </si>
  <si>
    <t>พืชอันเนื่องมาจากพระราช</t>
  </si>
  <si>
    <t>ตามโครงการอนุรักษ์</t>
  </si>
  <si>
    <t>พันธุกรรมพืชอันเนื่องมาจากพระราช</t>
  </si>
  <si>
    <t>ตามโครงการฯ</t>
  </si>
  <si>
    <t>ดำริสมเด็จพระเทพรัตนราช</t>
  </si>
  <si>
    <t>พันธุกรรมพืชอันเนื่องมา</t>
  </si>
  <si>
    <t xml:space="preserve">สุดาฯ สยามบรมราชกุมารี </t>
  </si>
  <si>
    <t>จากพระราชดำริฯ</t>
  </si>
  <si>
    <t>โครงการอบรมดิจิทัลหลักสูตรความเข้าใจดิจิทัลและการค้าออนไลน์</t>
  </si>
  <si>
    <t> เพื่อให้ประชาชนผู้เข้าร่วมโครงการได้รับความรู้ และ เกิดการลดช่องว่างด้านเทคโนโลยีสารสนเทศและการสื่อสารโดยสามารถเข้าถึงเทคโนโลยีสารสนเทศ มีการสอดแทรกกฏหมาย และเหมาะสมในการใช้เทคโนโลยีสารสนเทศ</t>
  </si>
  <si>
    <t>เพื่อจ่ายเป็นค่าฝึกอบรมโครงการอบรมดิจิทัลหลักสูตรความเข้าใจดิจิทัลและการค้าออนไลน์</t>
  </si>
  <si>
    <t xml:space="preserve">            ร้อยละ              ความพึงพอใจ</t>
  </si>
  <si>
    <t>ประชาชนผู้เข้าร่วมโครงการมรความรู้ความเข้าใจเพิ่มมากขึ้น</t>
  </si>
  <si>
    <t>สำนักปลัดฯ/กศน.วังชะพลู</t>
  </si>
  <si>
    <t xml:space="preserve">        ยุทธศาสตร์ที่ ๔ การส่งเสริมสุขภาพอนามัยคุณภาพชีวิตของประชาชนและสังคมที่เข้มแข็ง</t>
  </si>
  <si>
    <t xml:space="preserve">           4.1 แผนงานสร้างความเข้มแข็งของชุมชน</t>
  </si>
  <si>
    <t>โครงการจัดประชุม</t>
  </si>
  <si>
    <t>เพื่อรับทราบปัญหา-ความ</t>
  </si>
  <si>
    <t>จ่ายเป็นค่าใช้จ่ายตามโครงการจัดประชุม</t>
  </si>
  <si>
    <t>ประชาชนได้มีส่วนร่วม</t>
  </si>
  <si>
    <t>ประชาคมท้องถิ่นเพื่อจัด</t>
  </si>
  <si>
    <t>ต้องการของประชาชน</t>
  </si>
  <si>
    <t>ประชาคมท้องถิ่นเพื่อจัดทำแผนพัฒนาท้องถิ่น</t>
  </si>
  <si>
    <t>ในการพัฒนาท้องถิ่น</t>
  </si>
  <si>
    <t>ทำแผนพัฒนาท้องถิ่น</t>
  </si>
  <si>
    <t>ข้อมูลที่เกี่ยวข้องประกอบ</t>
  </si>
  <si>
    <t>(ระดับตำบล)</t>
  </si>
  <si>
    <t>ได้มีส่วนร่วม</t>
  </si>
  <si>
    <t>แผนพัฒนาหมู่บ้าน/</t>
  </si>
  <si>
    <t>การจัดทำแผนพัฒนาท้องถิ่น</t>
  </si>
  <si>
    <t>จัดทำแผนฯ</t>
  </si>
  <si>
    <t>แผนพัฒนาท้องถิ่น</t>
  </si>
  <si>
    <t>โครงการจัดเวทีประชาคมเพื่อส่งเสริมการมีส่วนร่วมของประชาชน</t>
  </si>
  <si>
    <t>เพื่อรับทราบปัญหา-ความต้องการของประชาชนข้อมูลที่เกี่ยวข้องประกอบการจัดทำแผนพัฒนาท้องถิ่น</t>
  </si>
  <si>
    <t>เพื่อจ่ายเป็นค่าใช้จ่ายตามโครงการจัดเวทีประชาคมเพื่อส่งเสริมการมีส่วนร่วมของประชาชน เช่น ค่าเครื่องดื่ม ค่าป้ายโครงการ ค่าวัสดุ ฯลฯ</t>
  </si>
  <si>
    <t>ร้อยละของผู้ที่เข้าร่วมโครงการ</t>
  </si>
  <si>
    <t>ประชาชนได้มีส่วนร่วมในการพัฒนาท้องถิ่น</t>
  </si>
  <si>
    <t>โครงการเพิ่มศักยภาพผู้</t>
  </si>
  <si>
    <t>เพื่อให้ผู้สูงอายุได้ผ่อนคลาย</t>
  </si>
  <si>
    <t>จ่ายเป็นค่าใช้จ่ายตามโครงการเพิ่มศักยภาพผู้</t>
  </si>
  <si>
    <t>ผู้สูงอายุได้รับความรู้</t>
  </si>
  <si>
    <t>สูงอายุ(โรงเรียนผู้สูงอายุ)</t>
  </si>
  <si>
    <t>รวมกลุ่มพบปะพูดคุย</t>
  </si>
  <si>
    <t>ความเข้าใจในการเข้า</t>
  </si>
  <si>
    <t>สันทนาการต่างๆ</t>
  </si>
  <si>
    <t>ร่วมโครงการเพิ่มมากขึ้น</t>
  </si>
  <si>
    <t xml:space="preserve">           4.2 แผนงานสาธารณสุข</t>
  </si>
  <si>
    <t>สมทบกองทุนหลักประกัน</t>
  </si>
  <si>
    <t xml:space="preserve"> สมทบกองทุนหลักประกันสุขภาพระดับ</t>
  </si>
  <si>
    <t>ประชาชนได้รับ</t>
  </si>
  <si>
    <t>สุขภาพระดับท้องถิ่น</t>
  </si>
  <si>
    <t>ให้การดำเนินงานของ</t>
  </si>
  <si>
    <t>ท้องถิ่น</t>
  </si>
  <si>
    <t>การบริการเพิ่มขึ้น</t>
  </si>
  <si>
    <t>กองทุนฯ มีประสิทธิภาพ</t>
  </si>
  <si>
    <t>โครงการป้องกันและควบคุม</t>
  </si>
  <si>
    <t>เพื่อป้องกันและกำจัดยุงลาย</t>
  </si>
  <si>
    <t>จ่ายเป็นค่าดำเนินงานตามโครงการป้องกันและ</t>
  </si>
  <si>
    <t>จำนวนครัว</t>
  </si>
  <si>
    <t>ไม่เกิดการแพร่ระบาด</t>
  </si>
  <si>
    <t>โรคไข้เลือดออกในตำบล</t>
  </si>
  <si>
    <t>ให้กับประชาชนในตำบล</t>
  </si>
  <si>
    <t>ควบคุมโรคไข้เลือดออกในตำบล</t>
  </si>
  <si>
    <t>เรือนได้รับ</t>
  </si>
  <si>
    <t>ของโรคติดต่อ</t>
  </si>
  <si>
    <t>การฉีดพ่นสาร</t>
  </si>
  <si>
    <t>เคมีป้องกัน</t>
  </si>
  <si>
    <t>ยุง/แมลง</t>
  </si>
  <si>
    <t>โครงการป้องกันและแก้ไข</t>
  </si>
  <si>
    <t>เพื่อป้องกันและแก้ไขปัญหา</t>
  </si>
  <si>
    <t>เพื่อจ่ายเป็นค่าใช้จ่ายตามโครงการป้องกันและ</t>
  </si>
  <si>
    <t>ส่งเสริมให้เยาวชนห่าง</t>
  </si>
  <si>
    <t>ปัญหายาเสพติดในสถาน</t>
  </si>
  <si>
    <t>ยาเสพติดในสถานศึกษา</t>
  </si>
  <si>
    <t>แก้ไขปัญหายาเสพติดในสถานศึกษา</t>
  </si>
  <si>
    <t>ไกลยาเสพติด</t>
  </si>
  <si>
    <t>ศึกษา</t>
  </si>
  <si>
    <t>โครงการป้องกันและควบคุมโรคพิษสุนัขบ้า</t>
  </si>
  <si>
    <t>เพื่อทำให้สัตว์กลุ่มเสี่ยง</t>
  </si>
  <si>
    <t>จ่ายเป็นค่าดำเนินงานตามโครงการป้องกัน</t>
  </si>
  <si>
    <t>จำนวนประชากร สุนัข/</t>
  </si>
  <si>
    <t>ภายใต้โครงการสัตว์ปลอดโรค คนปลอดภัย</t>
  </si>
  <si>
    <t>ได้รับการฉีดวัคซีนป้องกัน</t>
  </si>
  <si>
    <t>และควบคุมโรคพิษสุนัขบ้า ภายใต้โครงการสัตว์</t>
  </si>
  <si>
    <t>ประชากร</t>
  </si>
  <si>
    <t>แมว ปลอดภัยจากโรค</t>
  </si>
  <si>
    <t>จากโรคพิษสุนัขบ้า</t>
  </si>
  <si>
    <t>โรคพิษสุนัขบ้าและดูแล</t>
  </si>
  <si>
    <t>ปลอดโรค คนปลอดภัยจากโรคพิษสุนัขบ้า</t>
  </si>
  <si>
    <t>สุนัข แมว</t>
  </si>
  <si>
    <t>พิษสุนัขบ้า</t>
  </si>
  <si>
    <t>สัตว์เลี้ยงอย่างถูกต้อง</t>
  </si>
  <si>
    <t>ตามปณิธานศาสตราจารย์ ดร.สมเด็จพระเจ้า</t>
  </si>
  <si>
    <t>ปลอดโรค</t>
  </si>
  <si>
    <t>ลูกเธอ เจ้าฟ้าจุฬาภรณ์วลัยลักษณ์ อัครราชกุมารี</t>
  </si>
  <si>
    <t>สุนัขบ้า</t>
  </si>
  <si>
    <t>โครงการวัยรุ่น วัยใส ไม่ท้อง</t>
  </si>
  <si>
    <t>เพื่อสร้างความตระหนักและ</t>
  </si>
  <si>
    <t>เพื่อจ่ายเป็นค่าใช้จ่ายตามโครงการวัยรุ่น วัยใส</t>
  </si>
  <si>
    <t>ร้อยละของผู้ที่</t>
  </si>
  <si>
    <t>กลุ่มเป้าหมายมี</t>
  </si>
  <si>
    <t>ก่อนวัยอันควร</t>
  </si>
  <si>
    <t>องค์ควาทรู้เรื่องบทบาทและ</t>
  </si>
  <si>
    <t>ไม่ท้องก่อนวัยอันควร</t>
  </si>
  <si>
    <t>เข้าร่วมโครงการ</t>
  </si>
  <si>
    <t>ความตระหนักและ</t>
  </si>
  <si>
    <t>คุณค่าของความเป็นชาย/หญิง</t>
  </si>
  <si>
    <t>ในสังคมพัฒนาการทางเพศ</t>
  </si>
  <si>
    <t>การจัดการอารมณ์ สัมพันธ์ทาง</t>
  </si>
  <si>
    <t>เพศ พฤติกรรมเสี่ยงทางเพศ</t>
  </si>
  <si>
    <t>ของวัยรุ่น การเสริมสร้างสุขภาพ</t>
  </si>
  <si>
    <t>วัยรุ่น</t>
  </si>
  <si>
    <t>โครงการพระราชดำริ</t>
  </si>
  <si>
    <t>อุดหนุนการดำเนินงานโครงการพระราชดำริ</t>
  </si>
  <si>
    <t>ส่งเสริมสนับสนุนให้</t>
  </si>
  <si>
    <t xml:space="preserve">ด้านสาธารณสุข </t>
  </si>
  <si>
    <t>ด้านสาธารณสุข ให้แก่หมู่บ้านในเขตตำบลวังชะพลู</t>
  </si>
  <si>
    <t>จำนวน 20 หมู่บ้านๆ ละ 20,000 บาท</t>
  </si>
  <si>
    <t>โครงการควบคุมและป้องกัน</t>
  </si>
  <si>
    <t>1.เพื่อป้องกันโรคติดต่อต่างๆมิให้</t>
  </si>
  <si>
    <t xml:space="preserve">เพื่อควบคุมและป้องกันโรคติดต่อในท้องถิ่น                           </t>
  </si>
  <si>
    <t>ร้อยละของกิจกรรมที่จะดำเนินการที่ควบคุมและป้องโรคติดต่อภายในเขตตำบลวังชะพลู</t>
  </si>
  <si>
    <t>1.ลดอัตราการป่วยและ    2.ประชาชนมีความรู้และสามารถป้องกันตนเองจากโรคติดต่อต่างๆได้</t>
  </si>
  <si>
    <t>โรคติดต่อในเขต อบต.วังชะพลู</t>
  </si>
  <si>
    <t>เกิดการแพร่ระบาด</t>
  </si>
  <si>
    <t>เช่น โรคไข้เลือดออก, โรคโควิด 19 (Covid 19),</t>
  </si>
  <si>
    <t>การแพร่ระบาดของโรคติดต่อได้</t>
  </si>
  <si>
    <t>2.เพื่อลดอัตราการป่วยและ</t>
  </si>
  <si>
    <t>โรคไข้หวัดนก และโรคติดต่อที่เกิดขึ้นจากอาหาร</t>
  </si>
  <si>
    <t xml:space="preserve">โรคติดต่อได้   </t>
  </si>
  <si>
    <t>อัตราการตายด้วยโรคติดต่อ</t>
  </si>
  <si>
    <t>เป็นต้น</t>
  </si>
  <si>
    <t>2.ประชาชนมีความรู้และสามารถป้องกันตนเองจากโรคติดต่อต่างๆได้</t>
  </si>
  <si>
    <t>3.เพื่อให้ประชาชนมีความเข้าใจเกี่ยวกับโรคติดต่อสามารถป้องกันและควบคุมได้</t>
  </si>
  <si>
    <t xml:space="preserve">2.รณรงค์ประชาสัมพันธ์ให้ความรู้แก่ประชาชน 3.ประชาชนมีส่วนร่วม ในการเฝ้าระวังและป้องกันโรค     </t>
  </si>
  <si>
    <t>โครงการฝึกอาสาบริบาลท้องถิ่น</t>
  </si>
  <si>
    <t>เพื่อพัฒนาศักยภาพอาสาสมัคร</t>
  </si>
  <si>
    <t>เพื่อจ่ายเป็นค่าฝึกอบรมโครงการอาสาบริบาล</t>
  </si>
  <si>
    <t>อาสามัคร</t>
  </si>
  <si>
    <t>อาสาสมัครบริบาลท้องถิ่น</t>
  </si>
  <si>
    <t>เพื่อดูแลผู้สูงอายุที่มีภาวะ</t>
  </si>
  <si>
    <t xml:space="preserve">บริบาลท้องถิ่นให้มีความรู้ </t>
  </si>
  <si>
    <t>ท้องถิ่นเพื่อดูแลผู้สูงอายุที่มีภาวะพึ่งพิง</t>
  </si>
  <si>
    <t>บริบาลท้องถิ่น</t>
  </si>
  <si>
    <t>มีความรู้ความสามารถ</t>
  </si>
  <si>
    <t>พึ่งพิง</t>
  </si>
  <si>
    <t>ความสามารถในการดูแลผู้สูงอายุ</t>
  </si>
  <si>
    <t>ที่เข้ารับการ</t>
  </si>
  <si>
    <t>ในการดูแลผู้สูงอายุที่มี</t>
  </si>
  <si>
    <t>ที่มีภาวะพึ่งพิงในชุมชน</t>
  </si>
  <si>
    <t>ฝึกอบรมมี</t>
  </si>
  <si>
    <t>ภาวะพิ่งพิงในชุมชน</t>
  </si>
  <si>
    <t>ศักยภาพเพิ่มขึ้น</t>
  </si>
  <si>
    <t>โครงการสนับสนุนดำเนินงาน</t>
  </si>
  <si>
    <t>เพื่อสนับสนุนการดำเนินการ</t>
  </si>
  <si>
    <t>เพื่อมีสถานที่รองรับประชาชนในเขตพื้นที่ตำบล</t>
  </si>
  <si>
    <t>มีสถานที่สำหรับแยก</t>
  </si>
  <si>
    <t>สถานที่สำหรับการแยกกัก</t>
  </si>
  <si>
    <t>จัดให้มีสถานที่สำหรับแยกกัก</t>
  </si>
  <si>
    <t>วังชะพลู ที่มีเหตุอันสงสัยว่าเป็นโรคติดเชื้อไวรัสโคโรนา</t>
  </si>
  <si>
    <t>กักหรือกักกัน (Local</t>
  </si>
  <si>
    <t>หรือกักกัน (Local Quarantine)</t>
  </si>
  <si>
    <t>หรือกักกัน สำหรับผู้ที่เป็นหรือ</t>
  </si>
  <si>
    <t>(COVID-19) ที่ต้องเข้าสถานที่สำหรับแยกกัก หรือ</t>
  </si>
  <si>
    <t>Quarantine) สำหรับ</t>
  </si>
  <si>
    <t>สำหรับองค์การบริหารส่วนตำบล</t>
  </si>
  <si>
    <t>มีเหตุอันควรสงสัยว่าเป็นโรค</t>
  </si>
  <si>
    <t>กักกัน สำหรับผู้ที่เป็นหรือมีเหตุอันควรสงสัยว่าเป็น</t>
  </si>
  <si>
    <t>ประชาชนในเขตพื้นที่</t>
  </si>
  <si>
    <t>ติดต่อเชื้อไวรัสโคโรนา 2019</t>
  </si>
  <si>
    <t>โรคติดเชื้อไวรัสโคโรนา 2019 (COVID-19)</t>
  </si>
  <si>
    <t xml:space="preserve">(COVID-19) </t>
  </si>
  <si>
    <t>(Local Quarantine) เพื่อเฝ้าสังเกตอาการตาม</t>
  </si>
  <si>
    <t>มาตรการของจังหวัดกำแพงเพชร</t>
  </si>
  <si>
    <t xml:space="preserve">           4.3 แผนงานเคหะและชุมชน</t>
  </si>
  <si>
    <t>จัดซื้อวัสดุอุปกรณ์กีฬา</t>
  </si>
  <si>
    <t>เพื่อส่งเสริมสุขภาพร่างกาย</t>
  </si>
  <si>
    <t>เพื่อจ่ายเป็นค่าจัดซื้ออุปกรณ์กีฬา เช่นลูกฟุตบอล</t>
  </si>
  <si>
    <t>ประชาชนมีสุขภาพดี</t>
  </si>
  <si>
    <t>ให้กับหมู่บ้านจำนวน</t>
  </si>
  <si>
    <t>ให้แข็งแรงสมบูรณ์และเป็น</t>
  </si>
  <si>
    <t>ลูกวอลเลย์บอล ลูกตะกร้อ ฯลฯ และวัสดุอุปกรณ์</t>
  </si>
  <si>
    <t>แข็งแรงเพิ่มขึ้น</t>
  </si>
  <si>
    <t>อบจ.</t>
  </si>
  <si>
    <t>20 หมู่บ้าน</t>
  </si>
  <si>
    <t>การสนับสนุนให้เยาวชน</t>
  </si>
  <si>
    <t>กีฬาต่าง ๆ ให้กับหมู่บ้าน จำนวน  20  หมู่</t>
  </si>
  <si>
    <t>มีสุขภาพดี</t>
  </si>
  <si>
    <t>กองการศึกษา</t>
  </si>
  <si>
    <t>เล่นกีฬาห่างไกลจาก</t>
  </si>
  <si>
    <t>โครงการส่งเสริมสนับสนุน</t>
  </si>
  <si>
    <t xml:space="preserve"> เพื่อส่งเสริมการออก</t>
  </si>
  <si>
    <t xml:space="preserve"> จ่ายเป็นค่าจัดซื้อ อุปกรณ์ เครื่องออกกำลังกาย</t>
  </si>
  <si>
    <t>พัฒนา การออกกำลังกาย</t>
  </si>
  <si>
    <t xml:space="preserve">หมู่ที่ ๑ - ๒๐ </t>
  </si>
  <si>
    <t>ในตำบล</t>
  </si>
  <si>
    <t xml:space="preserve">        ยุทธศาสตร์ที่ ๕ การจัดการทรัพยากรธรรมชาติและสิ่งแวดล้อมอย่างยั่งยืน</t>
  </si>
  <si>
    <t xml:space="preserve">           5.1 แผนงานเคหะและชุมชน</t>
  </si>
  <si>
    <t>การบริหารจัดการขยะ</t>
  </si>
  <si>
    <t>เพื่อการบริหารจัดการขยะ</t>
  </si>
  <si>
    <t>จ่ายเป็นค่าใช้จ่ายในการบริหารจัดการขยะ</t>
  </si>
  <si>
    <t>ประชาชนได้ปฏิบัติ</t>
  </si>
  <si>
    <t>และสิ่งปฏิกูลมูลฝอย</t>
  </si>
  <si>
    <t xml:space="preserve">ในหมู่บ้าน/ชุมชน </t>
  </si>
  <si>
    <t>การจัดการขยะมูล</t>
  </si>
  <si>
    <t>มีมาตรฐานถูกวิธีการ</t>
  </si>
  <si>
    <t>มีการกำจัด</t>
  </si>
  <si>
    <t>ฝอยและสิ่งปฏิกูล</t>
  </si>
  <si>
    <t>สาธารณสุข</t>
  </si>
  <si>
    <t>ขยะ /สิ่ง</t>
  </si>
  <si>
    <t>ในครัวเรือน</t>
  </si>
  <si>
    <t>ปฏิกูล</t>
  </si>
  <si>
    <t>มูลฝอย</t>
  </si>
  <si>
    <t>ได้ถูกวิธี</t>
  </si>
  <si>
    <t xml:space="preserve">โครงการ "ขยะแลกภาษี </t>
  </si>
  <si>
    <t>1.เพื่อทำให้ อบต.วังชะพลู มีรายได้</t>
  </si>
  <si>
    <t>เพื่อเป็นแนวทางในการจัดการขยะมูลฝอยในชุมชน</t>
  </si>
  <si>
    <t>ร้อยละของปริมาณ</t>
  </si>
  <si>
    <t>1.อบต.วังชะพลู มีรายได้</t>
  </si>
  <si>
    <t>อบต.วังชะพลู"</t>
  </si>
  <si>
    <t>จากการเก็บภาษีเพิ่มขึ้น จากการที่</t>
  </si>
  <si>
    <t>และเพิ่มประสิทธิภาในการจัดเก้บภาษีของ</t>
  </si>
  <si>
    <t>ขยะมูลฝอยในเขต</t>
  </si>
  <si>
    <t>จากการจัดเก็บภาษี</t>
  </si>
  <si>
    <t>ประชาชนคัดแยกขยะมาแลกภาษี</t>
  </si>
  <si>
    <t>หมู่บ้านภายในเขต</t>
  </si>
  <si>
    <t>เพิ่มขึ้น โดยประชาชน</t>
  </si>
  <si>
    <t>2.เพื่อทำให้ปริมาณขยะสาธารณธะ</t>
  </si>
  <si>
    <t>อปท.ลดลง</t>
  </si>
  <si>
    <t>คัดแยกขยะมาแลกภาษี</t>
  </si>
  <si>
    <t>ในชุมชนและครอบครัว</t>
  </si>
  <si>
    <t>3.เพื่อลดภาระการชำระภาษีของ</t>
  </si>
  <si>
    <t>2.ทำให้ปริมาณขยะ</t>
  </si>
  <si>
    <t>ประชาชนและสร้างรายได้ให้</t>
  </si>
  <si>
    <t>สาธารณะในชุมชน</t>
  </si>
  <si>
    <t>และครอบครัวลดลง</t>
  </si>
  <si>
    <t>3.ลดภาระการชำระ</t>
  </si>
  <si>
    <t>ภาษีของประชาชน</t>
  </si>
  <si>
    <t>และสร้างรายได้ให้</t>
  </si>
  <si>
    <t>4.ทำให้สิ่งแวดล้อม</t>
  </si>
  <si>
    <t xml:space="preserve">ในชุมชนหมู่บ้าน </t>
  </si>
  <si>
    <t>สะอาดขึ้น ลดปริมาณ</t>
  </si>
  <si>
    <t>ขยะที่ทิ้งในชุมชน</t>
  </si>
  <si>
    <t xml:space="preserve">           5.2 แผนงานการเกษตร</t>
  </si>
  <si>
    <t>โครงการรักน้ำ รักป่า</t>
  </si>
  <si>
    <t xml:space="preserve"> เพื่อน้อมนำดำเนินงานตาม</t>
  </si>
  <si>
    <t>เพื่อเป็นค่าใช้จ่ายในการดำเนินโครงการรักน้ำ</t>
  </si>
  <si>
    <t>รักษาแผ่นดิน</t>
  </si>
  <si>
    <t>แนวพระราชดำรัสและพระราช</t>
  </si>
  <si>
    <t>รักป่า รักษาแผ่นดิน</t>
  </si>
  <si>
    <t>พื้นที่ป่าไม้</t>
  </si>
  <si>
    <t>มีคุณภาพชีวิตที่ดีขึ้น</t>
  </si>
  <si>
    <t>เสาวนีย์</t>
  </si>
  <si>
    <t>ก. ยุทธศาสตร์จังหวัดยุทธศาสตร์ที่ 2 พัฒนาและส่งเสริมแหล่งท่องเที่ยวมรดกโลก ธรรมชาติและวิถีชุมชนให้มีศักยภาพอย่างยั่งยืน</t>
  </si>
  <si>
    <t xml:space="preserve">        ยุทธศาสตร์ที่ ๖ การยกระดับคุณภาพแหล่งท่องเที่ยวและส่งเสริมการท่องเที่ยว</t>
  </si>
  <si>
    <t xml:space="preserve">        ยุทธศาสตร์ที่ ๗ การพัฒนาการบริหารจัดการองค์กรปกครองส่วนท้องถิ่นให้มีประสิทธิภาพและธรรมาภิบาล</t>
  </si>
  <si>
    <t xml:space="preserve">           7.1 แผนงานบริหารงานทั่วไป</t>
  </si>
  <si>
    <t>โครงการนิเทศตรวจ</t>
  </si>
  <si>
    <t xml:space="preserve"> เพื่อให้ประชาชน มี</t>
  </si>
  <si>
    <t xml:space="preserve"> จ่ายเป็นค่าใช้จ่ายในการสนับสนุนการนิเทศ</t>
  </si>
  <si>
    <t>สอบคุณภาพน้ำและ</t>
  </si>
  <si>
    <t>คุณภาพชีวิตที่ดีทั้งใน</t>
  </si>
  <si>
    <t>ตรวจสอบคุณภาพน้ำและการจัดการประปา</t>
  </si>
  <si>
    <t>ครั้งที่ตรวจ</t>
  </si>
  <si>
    <t>ได้บริโภคน้ำที่มี</t>
  </si>
  <si>
    <t>การจัดการประปา</t>
  </si>
  <si>
    <t>ด้านสุขภาพอนามัย</t>
  </si>
  <si>
    <t>หมู่บ้านในเขตตำบลวังชะพลู</t>
  </si>
  <si>
    <t>คุณภาพที่ดีเพิ่มขึ้น</t>
  </si>
  <si>
    <t>หมู่บ้าน</t>
  </si>
  <si>
    <t>และสิ่งแวดล้อมที่ดี</t>
  </si>
  <si>
    <t xml:space="preserve"> โครงการจัดทำแผนที่</t>
  </si>
  <si>
    <t xml:space="preserve"> เพื่อการจัดเก็บภาษี</t>
  </si>
  <si>
    <t xml:space="preserve"> จ่ายเป็นค่าใช้จ่ายในการดำเนินการโครงการ</t>
  </si>
  <si>
    <t>ประชาชนได้</t>
  </si>
  <si>
    <t>ภาษีและทะเบียนทรัพย์สิน</t>
  </si>
  <si>
    <t>ประเภทต่าง ๆ มีความ</t>
  </si>
  <si>
    <t>จัดทำแผนที่ภาษี การคัดลอกโฉนดที่ดินและการ</t>
  </si>
  <si>
    <t>ภาษี</t>
  </si>
  <si>
    <t>รับบริการจัดเก็บ</t>
  </si>
  <si>
    <t>กองคลัง</t>
  </si>
  <si>
    <t>ถูกต้องรวดเร็ว</t>
  </si>
  <si>
    <t>ออกสำรวจภาคสนาม</t>
  </si>
  <si>
    <t>ภาษีสะดวกยิ่งขึ้น</t>
  </si>
  <si>
    <t>การรับรองและพิธีการ</t>
  </si>
  <si>
    <t xml:space="preserve"> เพื่อรับรองการพิธีการ</t>
  </si>
  <si>
    <t>จ่ายเป็นค่ารับรองและพิธีการต้อนรับคณะบุคคล</t>
  </si>
  <si>
    <t xml:space="preserve"> จำนวนคณะบุคคล</t>
  </si>
  <si>
    <t>มีความสะดวก</t>
  </si>
  <si>
    <t>ค่าจัดเลี้ยงรับรอง จ้างเหมา ลงทะเบียน โฆษณาฯ</t>
  </si>
  <si>
    <t>ที่ตรวจเยี่ยมฯ ได้</t>
  </si>
  <si>
    <t>ดูงาน การประชุมสภาฯ เป็นต้น</t>
  </si>
  <si>
    <t>การต้อนรับรองดี</t>
  </si>
  <si>
    <t>โครงการอบรมกฏหมาย</t>
  </si>
  <si>
    <t>เพื่อให้ประชาชนเข้าใจ</t>
  </si>
  <si>
    <t>จ่ายเป็นค่าใช้จ่ายตามโครงการอบรมกฏหมาย</t>
  </si>
  <si>
    <t>ประชาชนรู้และเข้าใจ</t>
  </si>
  <si>
    <t>ที่ประชาชนควรรู้</t>
  </si>
  <si>
    <t>เกี่ยวกับกฏหมายที่ใช้</t>
  </si>
  <si>
    <t>กฏหมายและนำไปใช้</t>
  </si>
  <si>
    <t>ในชีวิตประจำวันได้</t>
  </si>
  <si>
    <t>โครงการ 5 ส</t>
  </si>
  <si>
    <t>เพื่อปรับปรุงการทำงาน</t>
  </si>
  <si>
    <t>จ่ายเป็นค่าใช้จ่ายตามโครงการ 5 ส</t>
  </si>
  <si>
    <t>มาการปรับปรุงการ</t>
  </si>
  <si>
    <t>ของพนักงานโดยการ</t>
  </si>
  <si>
    <t>ทำงานของพนักงานและ</t>
  </si>
  <si>
    <t>มีส่วนร่วม</t>
  </si>
  <si>
    <t>เพิ่มประสิทธิภาพการ</t>
  </si>
  <si>
    <t>ทำงานในองค์กร</t>
  </si>
  <si>
    <t>โครงการรับชำระภาษี</t>
  </si>
  <si>
    <t xml:space="preserve"> เพื่อให้บริการแก่ผู้มี</t>
  </si>
  <si>
    <t xml:space="preserve"> จ่ายเป็นค่าใช้จ่ายตามโครงการรับชำระภาษี</t>
  </si>
  <si>
    <t>ให้บริการรับชำระ</t>
  </si>
  <si>
    <t xml:space="preserve">เคลื่อนที่ </t>
  </si>
  <si>
    <t>หน้าที่ชำระภาษีได้ลดเวลา</t>
  </si>
  <si>
    <t>เคลื่อนที่ มอบสิ่งจูงใจแก่ผู้เสียภาษี</t>
  </si>
  <si>
    <t>ภาษีเคลื่อนที่แก่</t>
  </si>
  <si>
    <t>และค่าใช้จ่าย</t>
  </si>
  <si>
    <t xml:space="preserve"> โครงการฝึกอบรมของบุคลากร</t>
  </si>
  <si>
    <t xml:space="preserve"> เพื่อพัฒนาองค์ความรู้</t>
  </si>
  <si>
    <t xml:space="preserve"> จัดส่งบุคลากรท้องถิ่นเข้ารับการอบรมตาม</t>
  </si>
  <si>
    <t xml:space="preserve"> จำนวนบุคลากร</t>
  </si>
  <si>
    <t>ให้กับบุคลากรในองค์กร</t>
  </si>
  <si>
    <t>โครงการบุคลากรท้องถิ่น ตามแผนการฝึกอบรม</t>
  </si>
  <si>
    <t>ท้องถิ่นมีความรู้</t>
  </si>
  <si>
    <t>สถาบันพัฒนาบุคลากรท้องถิ่นและตามโครงการ</t>
  </si>
  <si>
    <t>ในการปฏิบัติงาน</t>
  </si>
  <si>
    <t>ความร่วมมือกับสถาบันการศึกษาต่าง ๆ หรือ</t>
  </si>
  <si>
    <t xml:space="preserve">เพิ่มขึ้นในเขต </t>
  </si>
  <si>
    <t xml:space="preserve">หน่วยงานอื่นที่เกี่ยวข้อง </t>
  </si>
  <si>
    <t xml:space="preserve"> อปท.</t>
  </si>
  <si>
    <t xml:space="preserve"> โครงการอบรมเพิ่มศักยภาพการปฏิบัติ</t>
  </si>
  <si>
    <t xml:space="preserve"> เพื่อพัฒนาองค์ความรู้ให้กับบุคลากร</t>
  </si>
  <si>
    <t>จ่ายเป็นค่าใช้จ่ายตามโครงการอบรมเพิ่มศักยภาพ</t>
  </si>
  <si>
    <t>บุคลากรท้องถิ่น</t>
  </si>
  <si>
    <t>ราชการสมาชิกสภา ผู้บริหาร</t>
  </si>
  <si>
    <t>ในองค์การบริหารส่วนตำบลวังชะพลู</t>
  </si>
  <si>
    <t>การปฏิบัติราชการสมาชิกสภา ผู้บริหาร ผู้ช่วย-</t>
  </si>
  <si>
    <t>มีความรู้ในการ</t>
  </si>
  <si>
    <t>ผู้ช่วยผู้บริหาร พนักงานส่วนตำบล</t>
  </si>
  <si>
    <t>ผู้บริหาร พนักงานส่วนตำบลและพนักงานจ้าง</t>
  </si>
  <si>
    <t>ปฏิบัติงานเพิ่มขึ้น</t>
  </si>
  <si>
    <t>และพนักงานจ้าง</t>
  </si>
  <si>
    <t>ในเขต อปท.</t>
  </si>
  <si>
    <t>โครงการขอรับการสนับสนุน</t>
  </si>
  <si>
    <t>เพื่อสนับสนุนงบประมาณการจัดงาน</t>
  </si>
  <si>
    <t>อุดหนุนการดำเนินงานตามโครงการขอรับการ</t>
  </si>
  <si>
    <t>เพื่อสนับสนุนงบประมาณ</t>
  </si>
  <si>
    <t>งบประมาณเพื่อการจัดงานรัฐพิธี</t>
  </si>
  <si>
    <t>รัฐพิธีและงานประเพณีท้องถิ่น</t>
  </si>
  <si>
    <t>สนับสนุนงบประมาณเพื่อการจัดงานรัฐพิธี</t>
  </si>
  <si>
    <t>การจัดงานรัฐพิธี</t>
  </si>
  <si>
    <t>ตามหนังสืออำเภอขาณุวรลักษบุรี ที่ กพ 00418.4/4776</t>
  </si>
  <si>
    <t>ลงวันที่ 10 สิงหาคม 2564</t>
  </si>
  <si>
    <t>งบประมาณเพื่อการจัดงาน</t>
  </si>
  <si>
    <t>ประเพณีท้องถิ่น</t>
  </si>
  <si>
    <t>สนับสนุนงบประมาณเพื่อการจัดงานประเพณีท้องถิ่น</t>
  </si>
  <si>
    <t>การจัดงานประเพณีท้องถิ่น</t>
  </si>
  <si>
    <t xml:space="preserve"> โครงการประสานและสนับสนุน</t>
  </si>
  <si>
    <t xml:space="preserve"> เพื่อป้องกันและแก้ไข</t>
  </si>
  <si>
    <t>อุดหนุนการดำเนินงานตามโครงการประสานและ</t>
  </si>
  <si>
    <t>ส่งเสริมประชาชน</t>
  </si>
  <si>
    <t>การแก้ไขปัญหายาเสพติด</t>
  </si>
  <si>
    <t>ปัญหายาเสพติดฯ แบบ</t>
  </si>
  <si>
    <t xml:space="preserve">สนับสนุนการแก้ไขปัญหายาเสพติด </t>
  </si>
  <si>
    <t>ให้ห่างไกลยาเสพติด</t>
  </si>
  <si>
    <t>บูรณาการ</t>
  </si>
  <si>
    <t>(อุดหนุน ศป.ปส.อ.ขาณุวรลักษบุรี)</t>
  </si>
  <si>
    <t>ตามหนังสืออำเภอขาณุวรลักษบุรี ที่ กพ 00418.4/ว4284</t>
  </si>
  <si>
    <t>ลงวันที่ 14 กรกฎาคม 2564</t>
  </si>
  <si>
    <t>โครงการศูนย์ปฏิบัติการร่วมในการ</t>
  </si>
  <si>
    <t>เพื่อเพิ่มขีดความสามารถ</t>
  </si>
  <si>
    <t>เพื่อจ่ายเป็นเงินอุดหนุนให้อำเภอขาณุฯ ในการจัด</t>
  </si>
  <si>
    <t>ประชาชนได้รับทราบ</t>
  </si>
  <si>
    <t>ช่วยเหลือประชาชนขององค์กรปก</t>
  </si>
  <si>
    <t>ในการบริหารงานของศูนย์</t>
  </si>
  <si>
    <t>โครงการขอรับเงินอุดหนุนจากองค์กรปกครองส่วน</t>
  </si>
  <si>
    <t>ข้อมูลข่าวสารได้อย่างมี</t>
  </si>
  <si>
    <t>ครองส่วนท้องถิ่น (สถานที่กลาง)</t>
  </si>
  <si>
    <t>รวมข้อมูลข่าวสารให้มี</t>
  </si>
  <si>
    <t>จากองค์กรปกครองส่วนท้องถิ่นเพื่อสนับสนุนการ</t>
  </si>
  <si>
    <t>ประสิทธิภาพเพิ่มมากขึ้น</t>
  </si>
  <si>
    <t>ประสิทธิภาพยิ่งขึ้น</t>
  </si>
  <si>
    <t>ดำเนินงานศูนย์ปฏิบัติการร่วมในการช่วยเหลือ</t>
  </si>
  <si>
    <t>ร่วมในการช่วยเหลือประชาชนขององค์กรปกครอง</t>
  </si>
  <si>
    <t>ส่วนท้องถิ่นระดับอำเภออำเภอขาณุฯ จ.กำแพงเพชร</t>
  </si>
  <si>
    <t>ประจำปีงบประมาณ พ.ศ. 2566 - 2570</t>
  </si>
  <si>
    <t>(ตามหนังสืออำเภอขาณุวรลักษบุรี ที่ กพ 0023.9/ว 2085</t>
  </si>
  <si>
    <t>ลงวันที่ 5 เมษายน 2564)</t>
  </si>
  <si>
    <t>โครงการรณรงค์ป้องกันและลดอุบัติ</t>
  </si>
  <si>
    <t>เพื่ออำนวยความสะดวกแก่ผู้ใช้</t>
  </si>
  <si>
    <t>ประชาชนได้รับความ</t>
  </si>
  <si>
    <t>เหตุทางถนนในช่วงเทศกาลปีใหม่</t>
  </si>
  <si>
    <t>รถใช้ถนน ในช่วงเทศกาลปีใหม่</t>
  </si>
  <si>
    <t>โครงการรณรงค์ป้องกันและลดอุบัติเหตุทางถนน</t>
  </si>
  <si>
    <t>ปลอดภัยในการเดินทาง</t>
  </si>
  <si>
    <t>และสงกรานต์</t>
  </si>
  <si>
    <t>ในช่วงเทศกาลปีใหม่และสงกรานต์</t>
  </si>
  <si>
    <t>สัญจรไปมาช่วงเทศกาล</t>
  </si>
  <si>
    <t>(ตามหนังสืออำเภอขาณุวรลักษบุรี ที่ กพ 0418.4/ว4233</t>
  </si>
  <si>
    <t>ปีใหม่และสงกรานต์</t>
  </si>
  <si>
    <t>ลงวันที่ 14 กรกฎาคม 2564)</t>
  </si>
  <si>
    <t>โครงการประชาสัมพันธ์</t>
  </si>
  <si>
    <t>เพื่อประชาสัมพันธ์และ</t>
  </si>
  <si>
    <t xml:space="preserve"> จ่ายเป็นค่าใช้จ่ายการจัดทำหนังสือ แผ่นพับ </t>
  </si>
  <si>
    <t>ประชาชนได้รับรู้</t>
  </si>
  <si>
    <t>เผยแพร่การดำเนิน</t>
  </si>
  <si>
    <t>เผยแพร่การดำเนินงานของ</t>
  </si>
  <si>
    <t xml:space="preserve">การประชาสัมพันธ์เผยแพร่การดำเนินงานของ </t>
  </si>
  <si>
    <t>ข้อมูลข่าวการ</t>
  </si>
  <si>
    <t>งานของ อบต.วังชะพลู</t>
  </si>
  <si>
    <t>พึงพอใจของ</t>
  </si>
  <si>
    <t>ดำเนินงาน ของ</t>
  </si>
  <si>
    <t>โครงการปรับปรุงเว็บไซต์ขององค์การบริหารส่วนตำบลวังชะพลู</t>
  </si>
  <si>
    <t>เพื่อเป็นการปรับปรุงเว็บไซด์ชององค์การบริหารส่วนตำบลวังชะพลูให้ สะดวก ทันสมัย พร้อมใช้งาน</t>
  </si>
  <si>
    <t>เพื่อเป็นการปรับปรุงเว็บไซด์ขององค์การบริหารส่วนตำบลวังชะพลูให้ สะดวก รวดเร็ว  ทันสมัย และมีประสิทธิภาพต่อการให้บริการสาธารณต่อประชาชน</t>
  </si>
  <si>
    <t>ร้อยละความพึงพอใจ</t>
  </si>
  <si>
    <t>เว็บไซด์ขององค์การบริหารส่วนตำบลวังชะพลูมีความสะดวก รวดเร็ว ต่อการให้บริการประชาชน</t>
  </si>
  <si>
    <t xml:space="preserve">           7.2 แผนงานการรักษาความสงบภายใน</t>
  </si>
  <si>
    <t>โครงการอบรมให้ความรู้ในการ</t>
  </si>
  <si>
    <t>เพื่อประชาชนผู้ใช้รถ</t>
  </si>
  <si>
    <t xml:space="preserve"> จ่ายเป็นค่าใช้จ่ายในการดำเนินการตาม</t>
  </si>
  <si>
    <t>ป้องกันสาธารณภัย</t>
  </si>
  <si>
    <t>ใช้ถนนมีความรู้ในการ</t>
  </si>
  <si>
    <t>โครงการอบรมให้ความรู้ในการป้องกันสาธารณภัย</t>
  </si>
  <si>
    <t>อุบัตเหตุ</t>
  </si>
  <si>
    <t>มีความปลอดภัยใน</t>
  </si>
  <si>
    <t>ขับขี่อย่างปลอดภัย</t>
  </si>
  <si>
    <t>ลดลง</t>
  </si>
  <si>
    <t>ชีวิตและทรัพย์สิน</t>
  </si>
  <si>
    <t>ถูกกฏ</t>
  </si>
  <si>
    <t>โครงการอบรมซักซ้อม</t>
  </si>
  <si>
    <t xml:space="preserve"> เพื่อเตรียมความพร้อม</t>
  </si>
  <si>
    <t>จ่ายเป็นค่าใช้จ่ายในการดำเนินโครงการอบรม</t>
  </si>
  <si>
    <t>ทบทวนแผนป้องกันและ</t>
  </si>
  <si>
    <t>การปฏิบัติงานระงับ</t>
  </si>
  <si>
    <t>ซักซ้อมทบทวนแผนป้องกันและบรรเทาสาธารณภัย</t>
  </si>
  <si>
    <t>เจ้าหน้าที่มี</t>
  </si>
  <si>
    <t>บรรเทาสาธารณภัย</t>
  </si>
  <si>
    <t>อัคคีภัย</t>
  </si>
  <si>
    <t>โดยร่วมบูรณาการตามโครงการระหว่าง อบต.วังชะพลู</t>
  </si>
  <si>
    <t>ประสิทธิภาพ</t>
  </si>
  <si>
    <t>กับหน่วยงานที่เกี่ยวข้อง</t>
  </si>
  <si>
    <t>ปฎิบัติงาน</t>
  </si>
  <si>
    <t>โครงการฝึกอบรมชุดปฏิบัติการ</t>
  </si>
  <si>
    <t>1.เพื่อส่งเสริมศักยภาพและความเข้ม</t>
  </si>
  <si>
    <t>เพื่อจ่ายเป็นค่าจัดโครงการฝึกอบรมชุดปฏิบัติการ</t>
  </si>
  <si>
    <t>จำนวนจิตอาสาภัยพิบัติ</t>
  </si>
  <si>
    <t>1.ผู้เข้ารับการฝึกอบรม</t>
  </si>
  <si>
    <t>จิตอาสาภัยพิบัติ ประจำองค์การ</t>
  </si>
  <si>
    <t>แข็งให้แก่จิตอาสาประจำ อปท.</t>
  </si>
  <si>
    <t>จิตอาสาภัยพิบัติ ประจำองค์การบริหารส่วนตำบล</t>
  </si>
  <si>
    <t>จำนวนไม่น้อยกว่า</t>
  </si>
  <si>
    <t>สามารถปฏิบัติหน้าที่</t>
  </si>
  <si>
    <t>บริหารส่วนตำบลวังชะพลู</t>
  </si>
  <si>
    <t xml:space="preserve">ในเขตพื้นที่ อ.ขาณุวรลักษบุรี </t>
  </si>
  <si>
    <t>ร้อยละ 80</t>
  </si>
  <si>
    <t>ช่วยเหลือเจ้าพนักงานใน</t>
  </si>
  <si>
    <t>จ.กำแพงเพชร</t>
  </si>
  <si>
    <t>การป้องกันและบรรเทา</t>
  </si>
  <si>
    <t>2.เพื่อส่งเสริมความรู้ด้านการจัดการ</t>
  </si>
  <si>
    <t>สาธารณภัยในพื้นที่เกิด</t>
  </si>
  <si>
    <t>สาธารณภัยเบื้องต้นระบบบัญชาการ</t>
  </si>
  <si>
    <t xml:space="preserve">เหตุ ได้อย่างถูกต้อง </t>
  </si>
  <si>
    <t>เหตุการณ์(ICS)</t>
  </si>
  <si>
    <t>รวดเร็ว เป็นระบบและ</t>
  </si>
  <si>
    <t>3.เพื่อพัฒนาการระบบปฏิบัติงาน</t>
  </si>
  <si>
    <t>มีมาตรฐานเดียวกัน</t>
  </si>
  <si>
    <t>กู้ภัยในภาวะฉุกเฉินให้เป็นระบบ</t>
  </si>
  <si>
    <t>รวดเร็ว ทันต่อเหตุการณ์</t>
  </si>
  <si>
    <t>4.เพื่อสนับสนุนให้จิตอาสาพระราช</t>
  </si>
  <si>
    <t>ทานในระดับพื้นที่ให้มีความเข้มแข็ง</t>
  </si>
  <si>
    <t>และมีทักษะ ความรู้ ความชำนาญ</t>
  </si>
  <si>
    <t>ในการจัดการภัยพิบัติอันจะส่งให้</t>
  </si>
  <si>
    <t>ประชาชนในชุมชน/ท้องถิ่น มีความ</t>
  </si>
  <si>
    <t>ปลอดภัยในชีวิตและทรัพย์สิน</t>
  </si>
  <si>
    <t>โครงการป้องกันและลดอุบัติภัย</t>
  </si>
  <si>
    <t>1.เพื่อเป็นการเตรียมความพร้อม</t>
  </si>
  <si>
    <t>1.ประชาชนผู้ใช้รถใช้ถนนที่สัญจร</t>
  </si>
  <si>
    <t>จำนวนอุบัติเหตุบนท้อง</t>
  </si>
  <si>
    <t>1.ป้องกันอุบัติเหตุที่อาจ</t>
  </si>
  <si>
    <t>บนท้องถนน (ช่วงเทศกาลสงกรานต์)</t>
  </si>
  <si>
    <t>ในการป้องกันและลดอุบัติภัย</t>
  </si>
  <si>
    <t>ในเขตองค์การบริหารส่วนตำบล</t>
  </si>
  <si>
    <t>ถนนช่วงเทศกาลสงกรานต์</t>
  </si>
  <si>
    <t>จะเกิดขึ้นจากการใช้รถ</t>
  </si>
  <si>
    <t xml:space="preserve">ในช่วงเทศกาลสงกรานต์ </t>
  </si>
  <si>
    <t>ลดน้อยลง</t>
  </si>
  <si>
    <t>ใช้ถนนในเขตตำบล</t>
  </si>
  <si>
    <t>2.เพื่อประสานกับหน่วยงานต่างๆ</t>
  </si>
  <si>
    <t>2.ประชาชนที่เดินทางผ่านร่วม</t>
  </si>
  <si>
    <t>2.มีการประสานงานร่วม</t>
  </si>
  <si>
    <t>ให้เกิดความคล่องตัวในการปฏิบัติ</t>
  </si>
  <si>
    <t xml:space="preserve">ฉลองเทศกาลสงกรานต์ </t>
  </si>
  <si>
    <t>ระหว่างหน่วยงานต่างๆ</t>
  </si>
  <si>
    <t>งานและมีประสิทธิภาพ</t>
  </si>
  <si>
    <t>ที่ปฏิบัติในโครงการลด</t>
  </si>
  <si>
    <t>3.เพื่อให้ความช่วยเหลือด้านการ</t>
  </si>
  <si>
    <t>อุบัติเหตุในช่วงเทศกาล</t>
  </si>
  <si>
    <t>บริการประชาชน และป้องกันความ</t>
  </si>
  <si>
    <t>เสียหายที่อาจเกิดขึ้นกับผู้ใช้รถใช้ถนน</t>
  </si>
  <si>
    <t>3.ประชาชนที่ใช้รถใช้ถนน</t>
  </si>
  <si>
    <t>4.เพื่อให้การเกิดอุบัติเหตุจากการ</t>
  </si>
  <si>
    <t>ในเขตตำบลวังชะพลูใน</t>
  </si>
  <si>
    <t>ใช้รถใช้ถนนในเขตตำบลวังชะพลู</t>
  </si>
  <si>
    <t>เทศกาลสงกรานต์ เมื่อเกิด</t>
  </si>
  <si>
    <t>มีจำนวนลดลง</t>
  </si>
  <si>
    <t>อุบัติภัยสามารถได้รับ</t>
  </si>
  <si>
    <t>.</t>
  </si>
  <si>
    <t>ความช่วยเหลืออย่างทัน</t>
  </si>
  <si>
    <t>ท่วงที และถูกต้อง</t>
  </si>
  <si>
    <t>4.การเกิดอุบัติเหตุจาก</t>
  </si>
  <si>
    <t>การใช้เขตตำบลวังชะพลู</t>
  </si>
  <si>
    <t>มีตำนวนลดลง</t>
  </si>
  <si>
    <t>บนท้องถนน (ช่วงเทศกาลปีใหม่)</t>
  </si>
  <si>
    <t>ถนนช่วงเทศกาลปีใหม่</t>
  </si>
  <si>
    <t>ในช่วงเทศกาลปีใหม่</t>
  </si>
  <si>
    <t>ฉลองเทศกาลปีใหม่</t>
  </si>
  <si>
    <t>ปีใหม่</t>
  </si>
  <si>
    <t>เทศกาลปีใหม่ เมื่อเกิด</t>
  </si>
  <si>
    <t>ติดตั้งกระจกส่องทางแยก</t>
  </si>
  <si>
    <t>เพื่อให้ประชาชนได้รับความ</t>
  </si>
  <si>
    <t xml:space="preserve">เพื่อติดตั้งกระจกส่องทางแยก (กระจกโค้ง) </t>
  </si>
  <si>
    <t>ร้อยละของประชาชน</t>
  </si>
  <si>
    <t>(กระจกโค้ง) ภายในตำบลวังชะพลู</t>
  </si>
  <si>
    <t>สะดวกและความปลอดภัย</t>
  </si>
  <si>
    <t>บริเวณทางโค้งภายในเขตตำบลวังชะพลู</t>
  </si>
  <si>
    <t>ที่มีความปลอดภัยใน</t>
  </si>
  <si>
    <t>สะดวกและมีความ</t>
  </si>
  <si>
    <t>ในการเดินทาง</t>
  </si>
  <si>
    <t>บัญชีสรุปโครงการพัฒนา ที่นำมาจากแผนพัฒนาหมู่บ้านและแผนชุมชน</t>
  </si>
  <si>
    <t>โครงการพัฒนาที่นำมาจากแผนพัฒนาหมู่บ้าน</t>
  </si>
  <si>
    <t>หมู่ที่ 1 บ้านนาเหนือ</t>
  </si>
  <si>
    <t>หมู่ที่ 2 บ้านห้วยแก้วสามัคคีธรรม</t>
  </si>
  <si>
    <t>หมู่ที่ 3 บ้านช่องลม</t>
  </si>
  <si>
    <t>หมู่ที่ 4 บ้านหนองกระทุ่ม</t>
  </si>
  <si>
    <t>หมู่ที่ 5 บ้านวังน้ำซึม</t>
  </si>
  <si>
    <t>หมู่ที่ 6 บ้านไร่ดอนแตง</t>
  </si>
  <si>
    <t>หมู่ที่ 7 บ้านวังตาช่วย</t>
  </si>
  <si>
    <t>หมู่ที่ 8 บ้านชายงาม</t>
  </si>
  <si>
    <t>หมู่ที่ 9 บ้านโป่งดู่</t>
  </si>
  <si>
    <t>หมู่ที่ 10 บ้านหนองปลิง</t>
  </si>
  <si>
    <t>หมู่ที่ 11 บ้านวังน้ำวน</t>
  </si>
  <si>
    <t>หมู่ที่ 12 บ้านใหม่ทรัพย์เจริญ</t>
  </si>
  <si>
    <t>หมู่ที่ 13 บ้านสันเนินดินแดง</t>
  </si>
  <si>
    <t>หมู่ที่ 14 บ้านหนองชุมแสง</t>
  </si>
  <si>
    <t>หมู่ที่ 15 บ้านหนองนา</t>
  </si>
  <si>
    <t>หมู่ที่ 16 บ้านตะแบกงาม</t>
  </si>
  <si>
    <t>หมู่ที่ 17 บ้านแสงธรรม</t>
  </si>
  <si>
    <t>หมู่ที่ 18 บ้านเนินสำราญ</t>
  </si>
  <si>
    <t>หมู่ที่ 19 บ้านสองหนอง</t>
  </si>
  <si>
    <t>หมู่ที่ 20 บ้านเนินมะปราง</t>
  </si>
  <si>
    <t>ที่นำมาจากแผนพัฒนาหมู่บ้านและแผนพัฒนาชุมชน</t>
  </si>
  <si>
    <t>ข. ยุทธาศาสตร์การพัฒนาขององค์กรปกครองส่วนท้องถิ่นในเขตจังหวัดกำแพงเพชร</t>
  </si>
  <si>
    <t xml:space="preserve">        ยุทธศาสตร์ที่ 1 ยุทธศาสตร์การพัฒนาด้านการจัดวางผังเมืองและพัฒนาด้านโครงสร้างพื้นฐาน</t>
  </si>
  <si>
    <t xml:space="preserve">             1.1 แผนงานอุตสาหกรรมและการโยธา</t>
  </si>
  <si>
    <t>ที่มาของโครงการ</t>
  </si>
  <si>
    <t>ก่อสร้างถนนคอนกรีตเสริมเหล็ก หมู่ที่ 1</t>
  </si>
  <si>
    <t>เพื่อให้ประชาชนสามารถใช้เส้นทางคมนาคมที่ได้รับมาตรฐาน สะดวก ปลอดภัย ปลอดฝุ่นละออง</t>
  </si>
  <si>
    <t>จากบริเวณบ้านนายสุวัช พันอุ่น ถึงสนามชนไก่(นาเหนือ) ผิวจราจรกว้าง 4.00 เมตร ระยะทาง 700 เมตร (โดยดำเนินการโครงการฯ ปีละ 200 เมตร)</t>
  </si>
  <si>
    <t>ร้อยละความพึงพอใจของประชาชนต่อการใช้รถใช้ถนนเพิ่มมากขึ้น</t>
  </si>
  <si>
    <t>ประชาชนได้รับความสะดวก/ปลอดภัยในการใช้เส้นทางคมนาคมที่ได้รับมาตรฐาน</t>
  </si>
  <si>
    <t>จากบริเวณบ้านนายจันทร์แรม กันต์นิกูน ถึงบริเวณกลุ่มบ้านเนินโพธิ์ ผิวจราจรกว้าง 4.00 เมตร ระยะทาง 3,000 เมตร (โดยดำเนินการโครงการฯ ปีละ 200 เมตร)</t>
  </si>
  <si>
    <t>ก่อสร้างผิวทางจราจรลูกรัง หมู่ที่ 2</t>
  </si>
  <si>
    <t>เพื่อให้ประชาชนสัญจร/ขนย้ายผลผลิตทางการเกษตรได้สะดวก</t>
  </si>
  <si>
    <t>จากบริเวณสามแยกบ้านช่องลม (หมู่ที่3) ถึงบ้านนายฐิติพงษ์ สว่างวงค์ ผิวจราจรกว้าง 4.00 เมตร ระยะทาง  400 เมตร</t>
  </si>
  <si>
    <t>ร้อยละของครัวเรือนมีการคมนาคมสะดวกเพิ่มขึ้น</t>
  </si>
  <si>
    <t>ประชาชนมีการสัญจรสะดวกเพิ่มขึ้น</t>
  </si>
  <si>
    <t>หมุ่ที่ 2 บ้านห้วยแก้วสามัคคี</t>
  </si>
  <si>
    <t>เสริมผิวจราจรลูกรัง หมู่ที่ 2</t>
  </si>
  <si>
    <t>เพื่อแก้ไขปัญหาและบรรเทาความเดือดร้อนของประชาชนในการใช้เส้นทางคมนาคมและขนย้ายผลผลิตทางการเกษตร</t>
  </si>
  <si>
    <t>จากบริเวณบ้านนายณรงค์ คำภาพันธ์ ถึง บ้านประชาร่วมใจ หมู่ที่ 16 ตำบลบ่อถ้ำ ผิวจราจรกว้าง 6.00 เมตร ระยะทาง  1,200 เมตร</t>
  </si>
  <si>
    <t>ร้อยละของความพึงพอใจต่อการใช้รถใช้ถนนเพิ่มมากขึ้น</t>
  </si>
  <si>
    <t>ก่อสร้างถนนคอนกรีตเสริมเหล็ก  หมู่ที่ 2</t>
  </si>
  <si>
    <t>บริเวณแยกฝายกักเก็บน้ำ ถึงบริเวณบ้านนายทองหล่อ รอดศรี ผิวจราจรกว้าง 4.00 เมตร ระยะทาง 200 เมตร</t>
  </si>
  <si>
    <t>บริเวณบ้านนายพิชัย ยอดวิโรจน์ ถึงไร่ นายสน ส่วนสี ผิวจราจรกว้าง 6.00 เมตร ระยะทาง 1,200 เมตร</t>
  </si>
  <si>
    <t>ประชาชนสามารถใช้เส้นทางคมนาคมและขนย้ายผลผลิตทางการเกษตรได้สะดวกเพิ่มมากขึ้น</t>
  </si>
  <si>
    <t>เสริมผิวจราจรลูกรัง หมู่ที่ 3</t>
  </si>
  <si>
    <t>สายเรียบคลองงอแง บริเวณที่นายทองคำ อู่ทอง ถึงฝายนายเปีย มาเจริญ ผิวจราจรกว้าง 5.00 เมตร ระยะทาง 1,500 เมตร</t>
  </si>
  <si>
    <t>เรียบคลองงอแง จากบริเวณบ้านนายสาร กลิ่นยา  ถึงฝายนายเปีย มาเจริญ ผิวจราจรกว้าง 6.00 เมตร ระยะทาง 1,500 เมตร</t>
  </si>
  <si>
    <t xml:space="preserve">สาย แยก อบจ.10029-บ้านทุ่งนกบิน ผิวจราจรกว้าง 6.00 เมตร ระยะทาง 2,300 เมตร </t>
  </si>
  <si>
    <t>เสริมผิวจราจรลูกรัง  เรียบคลองงอแง ถึงเขตติดต่อ หมู่ที่ 10 บ้านหนองปลิง ผิวจราจรกว้าง 6.00 เมตร ระยะทาง 1,800 เมตร</t>
  </si>
  <si>
    <t>ก่อสร้างถนนคอนกรีตเสริมเหล็ก หมู่ที่ 3</t>
  </si>
  <si>
    <t>สาย กพ.ถ 69-017 บ้านช่องลม ถึงบ้านห้วยแก้วสามัคคี(บริเวณหมู่ที่3 บ้านช่องลม) ผิวจราจรกว้าง 5.00 เมตร ระยะทาง 750 เมตร       (โดยดำเนินการโครงการฯ ปีละ 200 เมตร)</t>
  </si>
  <si>
    <t>ก่อสร้างถนนคอนกรีตเสริมเหล็ก หมู่ที่ 4</t>
  </si>
  <si>
    <t>จากบริเวณบ้านนายธง สาริมา ถึงที่นายปรีชา พึ่งสาย ผิวจราจรกว้าง 4.00 เมตร ระยะทาง 400 เมตร</t>
  </si>
  <si>
    <t>เสริมผิวจราจรลูกรัง หมู่ที่ 4</t>
  </si>
  <si>
    <t>เรียบคลองไส้ไก่ บริเวณนานางฉวีวรรณ ปรางมาศ ถึงนานายไปล่ นาคแกมแก้ว ผิวจราจรกว้าง 5.00 เมตร ระยะทาง 600 เมตร</t>
  </si>
  <si>
    <t>จากไร่นางมะลิ เครื่องต้น ถึงฝายนายณัฐวิทย์ กิจสุวรรณ ผิวจราจรกว้าง 4.00 เมตร ระยะทาง 400 เมตร</t>
  </si>
  <si>
    <t>สายบ้านนางประยงค์ ไกรสัย ถึงบริเวณบ้านนายสุทิน คชินทร ผิวจราจรกว้าง 4.00 เมตร ระยะทางยาว 150 เมตร</t>
  </si>
  <si>
    <t>บริเวณไร่นางฉลอ รื่นรวย ถึงบริเวณบ้านนางฉลอ รื่นรวย ผิวจราจรกว้าง 4.00 เมตร ระยะทางยาว 300 เมตร</t>
  </si>
  <si>
    <t>จากแก้มลิง หมู่ที่ 4 บ้านหนองกระทุ่ม ถึงนานายอเนก สมุห์แจ้ง ผิวจราจรกว้าง 5.00 เมตร ระยะทาง 1,000 เมตร</t>
  </si>
  <si>
    <t>ทางไปฝายน้ำล้น จากบ้านนายเจิม หอมกิจ ถึงอ่างเก็บน้ำ ผิวจราจรกว้าง 5.00 เมตร ระยะทาง 700 เมตร</t>
  </si>
  <si>
    <t>ก่อสร้างถนนคอนกรีตเสริมเหล็ก หมู่ที่ 5</t>
  </si>
  <si>
    <t>จากบ้านนายพรหมมา พงษ์ไทยสงค์ ถึงบ้านนายสุพี แพไธสง ผิวจราจรกว้าง 5.00 เมตร ระยะทาง 2,500 เมตร     (โดยดำเนินการโครงการฯ ปีละ 150 เมตร)</t>
  </si>
  <si>
    <t>หมู่ที่ 5 วังน้ำซึม</t>
  </si>
  <si>
    <t>ก่อสร้างผิวทางจราจรลูกรัง หมู่ที่ 5</t>
  </si>
  <si>
    <t>จากบริเวณบ้านนางจำเนียร พูนเพิ่ม ถึงฝายประชาอาสา ผิวจราจรกว้าง 5.00 เมตร ระยะทาง 1,500 เมตร พร้อมวางท่อ คสล. ขนาด 100x100 จำนวน 3 จุด</t>
  </si>
  <si>
    <t>จากบ้านนายมานะ แตงทรัพย์-บ้านนายสุพี แพไธสง ผิวจราจรกว้าง 4.00 เมตร ระยะทาง 500 เมตร (โดยดำเนินการโครงการฯ ปีละ 250 เมตร)</t>
  </si>
  <si>
    <t>เสริมผิวจราจรลูกรัง หมู่ที่ 6</t>
  </si>
  <si>
    <t>บริเวณไร่นายบุญรอด ท้าวสุวรรณ ถึงเขตติดต่อ หมู่ที่ 19 บ้านสองหนอง ผิวจราจรกว้าง 5.00 เมตร ระยะทาง 1,200 เมตร</t>
  </si>
  <si>
    <t>หมู่ที่ 6 บ้านไร่</t>
  </si>
  <si>
    <t>บริเวณไร่นางลัดดา พิลึก ถึงถนนคลองแหมือง ผิวจราจรกว้าง 5.00 เมตร ระยะทาง 2,000 เมตร</t>
  </si>
  <si>
    <t>ก่อสร้างผิวทางจราจรลูกรัง หมู่ที่ 6</t>
  </si>
  <si>
    <t>บริเวณลานมันนายพิทยา ราศี ถึง ไร่นายน้ำ แอบเสมา กว้าง 4.00 เมตร ยาว 1,000 เมตร</t>
  </si>
  <si>
    <t>ก่อสร้างถนนคอนกรีตเสริมเหล็ก หมู่ที่ 7</t>
  </si>
  <si>
    <t>สายนานายพัลลพ แย้มยาง ถึงแยกบ้านปอกระเจา ผิวจราจรกว้าง 5.00 เมตร ระยะทาง 1,300 เมตร (โดยดำเนินการโครงการฯ ปีละ 250 เมตร)</t>
  </si>
  <si>
    <t>สายวังชะพลูเหนือ บริเวณบ้านนายตะวัน เกิดแก้ว ถึงบริเวณสามแยกหมู่ที่ 4 ตำบลวังหามแห ผิวจราจรกว้าง 5.00 เมตร ระยะทาง 300 เมตร</t>
  </si>
  <si>
    <t>สายหนองม่วงบริเวณบ้านนายทองย่อน พนมวาส ถึงบริเวณบ้านนายประภาส พูลจันทร์ ผิวจราจรกว้าง 5.00 เมตร ระยะทาง 2,000 เมตร (โดยดำเนินการโครงการฯ ปีละ 250 เมตร)</t>
  </si>
  <si>
    <t>ก่อสร้างผิวทางจราจรลูกรัง หมู่ที่ 7</t>
  </si>
  <si>
    <t>สายรางแฟบ บริเวณบ้านนางสำเรา สุขกระจ่าง ถึงบ้านนายสวน เห็นทั่ว ผิวจราจรกว้าง 5.00 เมตร ระยะทาง 2,100 เมตร</t>
  </si>
  <si>
    <t>เสริมผิวจราจรลูกรัง หมู่ที่ 7</t>
  </si>
  <si>
    <t>บริเวณบ้านนายเฉลย แก้วการไถ ถึงบ้านนายสุทิน บรรจงปั้น ผิวจราจรกว้าง 5.00 เมตร ระยะทาง 1,200 เมตร</t>
  </si>
  <si>
    <t>บริเวณบ้านนายทวาย ทองคำนุช ถึงบ้านนางบุญนำ ธิมะพงษ์ ผิวจราจรกว้าง 5.00 เมตร ระยะทาง 350 เมตร</t>
  </si>
  <si>
    <t>ก่อสร้างถนนคอนกรีตเสริมเหล็ก หมู่ที่ 8</t>
  </si>
  <si>
    <t>บริเวณแยกบ้านนางบังอร โพธิ์อ่อง ถึงทางแยกกลุ่มเขาล้อ(ท่อลอดเหลี่ยม) ผิวจราจรกว้าง 5.00 เมตร ระยะทาง 1,200 เมตร                    (โดยดำเนินการโครงการฯ ปีละ 150 เมตร)</t>
  </si>
  <si>
    <t>เสริมผิวจราจรลูกรัง หมู่ที่ 8</t>
  </si>
  <si>
    <t xml:space="preserve">บริเวณคันคลองทั้งสองฝั่ง จากท่อฝากคลอง ถึงท่อหนองลังกา ผิวจราจรกว้าง 5.00 เมตร ระยะทาง 1,400 เมตร พร้อมวางท่อระบายน้ำ </t>
  </si>
  <si>
    <t>แยกข้างวัดเทพสุวรรณจันทราราม ถึงเขตติดต่อ หมู่ 7 บ้านวังตาช่วย ผิวจราจรกว้าง 5.00 เมตร ระยะทาง 1,300 เมตร</t>
  </si>
  <si>
    <t>สายหลังบ้าน นางเช้า นิลสนธิ ถึงทางแยกบ้านนางแพง ราชสีห์ ผิวจราจรกว้าง 5.00 เมตร ระยะทาง 2,200 เมตร</t>
  </si>
  <si>
    <t>ก่อสร้างถนนคอนกรีตเสริมเหล็ก หมู่ที่ 9</t>
  </si>
  <si>
    <t>บริเวณที่นางจเร แสงบุญ ถึงบ้านนายชูชาติ ต่ายตลับ ผิวจราจรกว้าง 5.00 เมตร ระยะทาง 300 เมตร (โดยดำเนินการโครงการฯ ปีละ 200 เมตร)</t>
  </si>
  <si>
    <t>บริเวณบ้านนายยนต์ ชื่นสงค์ ถึงบ้านนายประเทือง นวลประภาส ผิวจราจรกว้าง 5.00 เมตร ระยะทาง 300 เมตร (โดยดำเนินการโครงการฯ ปีละ 200 เมตร)</t>
  </si>
  <si>
    <t>เสริมผิวจราจรลูกรัง หมู่ที่ 9</t>
  </si>
  <si>
    <t>แยกบ้านนางแป้งร่ำ ต่ายตลับ ถึงบ้านนายพงษ์ศักดิ์ แว่นแก้ว ผิวจราจรกว้าง 5.00 เมตร ระยะทาง  1,500 เมตร พร้อมวางท่อระบายน้ำ(ชนิดเหลี่ยม) 2 จุด</t>
  </si>
  <si>
    <t>ก่อสร้างผิวทางจราจรลูกรัง หมู่ที่ 9</t>
  </si>
  <si>
    <t>สายหนองม่วงจากบ้านนายหลง อยู่ปาน ถึงบริเวณบ้านนางนกแก้ว บังเทศ ผิวจราจรกว้าง ๕.๐๐ เมตร ระยะทาง 60๐ เมตร</t>
  </si>
  <si>
    <t>บริเวณบ้านนายชูชาติ ต่ายตลับ ถึงบ้านนายอุดม สันหลง ผิวจราจรกว้าง 5.00 เมตร ระยะทาง 300 เมตร (โดยดำเนินการโครงการฯ ปีละ 200 เมตร)</t>
  </si>
  <si>
    <t>จากบริเวณณบ้านนายเกรียงไกร ปกเกษ ถึงบริเวณบ้านนางแสง กรรณีวงค์ ผิวจราจรกว้าง 5.00 เมตร ระยะทาง 1,000 เมตร พร้อมวางท่อระบายน้ำ</t>
  </si>
  <si>
    <r>
      <rPr>
        <sz val="12"/>
        <rFont val="TH SarabunIT๙"/>
        <charset val="134"/>
      </rPr>
      <t>บริเวณบ้านนางอุดม สันหลง ถึงบ้านนายนึก ม่วงเรือง  ผิวจราจรกว้าง 5.00 เมตร ระยะทาง 300 เมตร</t>
    </r>
    <r>
      <rPr>
        <b/>
        <sz val="12"/>
        <rFont val="TH SarabunIT๙"/>
        <charset val="134"/>
      </rPr>
      <t xml:space="preserve"> </t>
    </r>
    <r>
      <rPr>
        <sz val="12"/>
        <rFont val="TH SarabunIT๙"/>
        <charset val="134"/>
      </rPr>
      <t>(โดยดำเนินการโครงการฯ ปีละ 200 เมตร)</t>
    </r>
  </si>
  <si>
    <t>ก่อสร้างถนนคอนกรีตเสริมเหล็ก หมู่ที่ 10</t>
  </si>
  <si>
    <t>จากบ้านหนองปลิง ถึง ถนน อบจ. 10029 บ่อถ้ำ - วังชะพลู กว้าง 5.00 เมตร ยาว 1,300 เมตร (โดยดำเนินการโครงการฯ ปีละ 100 เมตร)</t>
  </si>
  <si>
    <t>เสริมผิวจราจรลูกรัง หมู่ที่ 10</t>
  </si>
  <si>
    <t xml:space="preserve">บริเวณบ้านนายเสถียร สุวรรณ ถึงนานายอภิญญา พนไทสงค์ ผิวจราจรกว้าง 5.00 เมตร ระยะทาง 600 เมตร </t>
  </si>
  <si>
    <t>บริเวณนานายสมศักดิ์ กองสุข ถึงนานายกิตติ พิลึก  กว้าง 4.00 เมตร ระยะทางยาว 700 เมตร</t>
  </si>
  <si>
    <t>บริเวณหน้าบ้านนายอัฐพล แก้วมนตรี ถึงนานายแดง ใจแสน ผิวจราจรกว้าง 5.00 เมตร ระยะทาง 500 เมตร</t>
  </si>
  <si>
    <t>บริเวณหน้าบ้านนายอัฐพล แก้วมนตรี ถึงดอนตาล ผิวจราจรกว้าง 5.00 เมตร ระยะทาง 1,000 เมตร</t>
  </si>
  <si>
    <t>เสริมผิวจราจรลูกรัง หมู่ที่ 11</t>
  </si>
  <si>
    <t xml:space="preserve">จากบริเวณบ้านนายบุญส่ง นิลสนธิ  ถึงบริเวณบ้านนายฉ่อย แจงยอม ผิวจราจรกว้าง 6.00 เมตร ระยะทาง 1,500 เมตร พร้อมวางท่อ 5 จุด          </t>
  </si>
  <si>
    <t xml:space="preserve">จากบริเวณไร่นายธนกิตติ์ ธิชากรถึงไร่นายสมจิตร คีรีผา ผิวจราจรกว้าง 5.00 เมตร ระยะทาง 800 เมตร พร้อมวางท่อ 1 จุด  </t>
  </si>
  <si>
    <t xml:space="preserve">สายวังชะพลูเหนือ บริเวณบ้านนายสนุ่น หมวกสะอาด  ผิวจราจรกว้าง 5.00 เมตร ระยะทาง 700 เมตร พร้อมวางท่อ 2 จุด   </t>
  </si>
  <si>
    <t>ก่อสร้างผิวทางจราจรลูกรัง หมู่ที่ 11</t>
  </si>
  <si>
    <t xml:space="preserve">จากบริเวณบ้านนายบรรลือศักดิ์ คูหาทอง ถึงบ้านนายสมชาย นอห้วยแก้ว ผิวจราจรกว้าง 4.00 เมตร ระยะทาง 800 เมตร </t>
  </si>
  <si>
    <t>ก่อสร้างถนนคอนกรีตเสริมเหล็ก หมู่ที่ 11</t>
  </si>
  <si>
    <t xml:space="preserve"> จากบริเวณบ้านนางสม ริตุถึงบ้านนายบุญส่ง นิลสนธิ ผิวจราจรกว้าง 5.00 เมตร ระยะทาง 1,000 เมตร (โดยดำเนินการโครงการฯ ปีละ 150 เมตร)</t>
  </si>
  <si>
    <t>ก่อสร้างถนนคอนกรีตเสริมเหล็ก หมู่ที่ 13</t>
  </si>
  <si>
    <t>บริเวณสามแยก ศาลาประชาคม ถึงบริเวณบ้านนางทวี บัวคลี่ ผิวจราจรกว้าง 4.00 เมตร ระยะทาง 3,000 เมตร (โดยดำเนินการโครงการฯ ปีละ 200 เมตร)</t>
  </si>
  <si>
    <t>บริเวณสามแยก ไร่นายสายชล โพธิ์เลี้ยง ถึงบริเวณบ้านนายสมชาย โพธิ์เลี้ยง ผิวจราจรกว้าง 4.00 เมตร ระยะทาง 700 เมตร (โดยดำเนินการโครงการฯ ปีละ 200 เมตร)</t>
  </si>
  <si>
    <t>เสริมผิวจราจรลูกรัง หมู่ที่ 13</t>
  </si>
  <si>
    <t>บริเวณบ้านนายจันทร์แรม กันต์นิกูล ถึงถนนลาดยาง สายบ่อถ้ำ-วังชะพลู ผิวจราจรกว้าง 4.00 เมตร ระยะทาง 3,000 เมตร</t>
  </si>
  <si>
    <t>ก่อสร้างผิวทางจราจรลูกรัง หมู่ที่ 13</t>
  </si>
  <si>
    <t>จากบริเวณโค้งหน้าบ้านนายมาวิน ศรีบรรเทา ถึงไร่นายอาจ งันขุนทดผิวจราจรกว้าง 5.00 เมตร ระยะทาง 1,200 เมตร พร้อมวางท่อ คสล. จำนวน 1 จุด</t>
  </si>
  <si>
    <t>เสริมผิวจราจรลูกรัง หมู่ที่ 14</t>
  </si>
  <si>
    <t xml:space="preserve">สาย กพ.ถ 69-011 บ้านหนองชุมแสง-บ้านคลองกระฐาตุ ผิวจราจรกว้าง 6.00 เมตร ระยะทาง 1,200 เมตร </t>
  </si>
  <si>
    <t>ก่อสร้างถนนคอนกรีตเสริมเหล็ก หมู่ที่ 14</t>
  </si>
  <si>
    <t>บริเวณบ้านนายหลวง ทาบึงกาฬ ถึงบริเวณบ้านนายบังง สิงห์ลอ ผิวจราจรกว้าง 4.00 เมตร ระยะทาง 500 เมตร (โดยดำเนินการโครงการฯ ปีละ 250 เมตร)</t>
  </si>
  <si>
    <t>จากบ้านนางน้ำฝาย ปัฐพีย์ ถึง บ้านนายบุญส่ง ใหม่วงค์ ผิวจราจรกว้าง 4.00 เมตร ระยะทาง 150 เมตร</t>
  </si>
  <si>
    <t>ก่อสร้างผิวทางจราจรลูกรัง หมู่ที่ 14</t>
  </si>
  <si>
    <t>สายบ้านนายบุญส่ง ใหม่วงค์ ถึง ไร่นางน้ำฝาย ปัฐพีย์ ผิวจราจรกว้าง 5.00 เมตร ระยะทาง 1,200 เมตร</t>
  </si>
  <si>
    <t xml:space="preserve"> สายข้างอาคารอเนกประสงค์ ถึง เส้นไร่นายทอง ทุมหวัน ผิวจราจรกว้าง 4.00 เมตร  ระยะทาง 800 เมตร (สปก.) </t>
  </si>
  <si>
    <t>จากบ้านนายพี นครสวรรค์ ถึง บ้านนายแว่น สัตบุตร ผิวจราจรกว้าง 4.00 เมตร ระยะทาง 100 เมตร</t>
  </si>
  <si>
    <t>จากบริเวณบ้านนายทองสุข สารไธสงค์ ถึงบริเวณนานายสุนธร ธรรมชาติ ผิวจราจรกว้าง 4.00 เมตร ระยะทาง  1,000 เมตร</t>
  </si>
  <si>
    <t>สายบ้านหนองชุมแสง - บ้านคลองศรีนวล     จากบริเวณไร่นายสมจิตร ปานแสน ถึงเขตติดต่อตำบลบ่อถ้ำ ผิวจราจรกว้าง 6.00 เมตร ระยะทาง 2,000 เมตร</t>
  </si>
  <si>
    <t>ก่อสร้างผิวทางจราจรลูกรัง หมู่ที่ 15</t>
  </si>
  <si>
    <t>จากไร่นายสมบัติ สมสีใส ถึงไร่นายอดุลย์ สุภาการณ์ ผิวจราจรกว้าง 4.00 เมตร ระยะทาง 1,500 เมตร</t>
  </si>
  <si>
    <t>ก่อสร้างถนนคอนกรีตเสริมเหล็ก หมู่ที่ 15</t>
  </si>
  <si>
    <t>จากบริเวณประปาหมู่บ้าน ถึงบริเวณบ้านนายพิภพ น้อยนาค ถึง สามแยกบ้านตองสุข ผิวจราจรกว้าง 5.00 เมตร ระยะทาง 1,500 เมตร (โดยดำเนินการโครงการฯ ปีละ 150 เมตร)</t>
  </si>
  <si>
    <t>จากบริเวณอาคารอเนกประสงค์หมู่บ้านถึงบริเวณบ้านนายแกะ เมืองสวรรค์ ผิวจราจรกว้าง 4.00 เมตร ระยะทาง 1,500 เมตร (โดยดำเนินการโครงการฯ ปีละ 200 เมตร)</t>
  </si>
  <si>
    <t>บริเวณวัดหนองนายาง ถึงทางแยก หมู่ที่ 5 บ้านวังน้ำซึม ผิวจราจรกว้าง 4.00 เมตร ระยะทาง 1,000 เมตร (โดยดำเนินการโครงการฯ ปีละ 200 เมตร)</t>
  </si>
  <si>
    <t>บริเวณบ้างนางสวง อ่วมน้อยถึงทางแยก ตองสุข ผิวจราจรกว้าง 5.00 เมตร ระยะทาง 700 เมตร (โดยดำเนินการโครงการฯ ปีละ 150 เมตร)</t>
  </si>
  <si>
    <t>ก่อสร้างถนนคอนกรีตเสริมเหล็ก หมู่ที่ 16</t>
  </si>
  <si>
    <t>จากบริเวณบ้านนายคำนึง ประภารา ถึง บริเวณบ้านนายบุญรวม ศรีตะลา ขนาดผิวจราจร ผิวจราจรกว้าง 5.00 เมตร ระยะทาง 900 เมตร (โดยดำเนินการโครงการฯ ปีละ 150 เมตร)</t>
  </si>
  <si>
    <t>เสริมผิวจราจรลูกรัง หมู่ที่ 16</t>
  </si>
  <si>
    <t>จากบริเวณแยกถนนคอนกรีตเสริมเหล็ก ตะแบกงาม-วังน้ำวน ถึงคลองดง ผิวจราจรกว้าง 5.00 เมตร ระยะทาง 300 เมตร</t>
  </si>
  <si>
    <t>สายบ้านนายโพธิ์ ศรีเดช ถึงบ้านนางแถม สระทองแอ ผิวจราจรกว้าง 4.00 เมตร ระยะทาง 300 เมตร (โดยดำเนินการโครงการฯ ปีละ 200 เมตร)</t>
  </si>
  <si>
    <t>แยกถนนคอนกรีตเสริมเหล็ก ตะแบกงาม-วังน้ำวน ถึงไร่นาสวนผสม  ผิวจราจรกว้าง 5.00 เมตร ระยะทาง 400 เมตร (โดยดำเนินการโครงการฯ ปีละ 150 เมตร)</t>
  </si>
  <si>
    <t>ก่อสร้างผิวทางจราจรลูกรัง หมู่ที่ 17</t>
  </si>
  <si>
    <t>จากบริเวณบ้านนางสุนิต ชดช้อย ถึงบริเวณบ้านนายสมหมาย ชดช้อย ผิวจราจรกว้าง 4.00 เมตร ระยะทาง 200 เมตร</t>
  </si>
  <si>
    <t>จากปากทางบ้านนายบุญมี สุขแก้ว ถึงไร่นางละมัย มงคลไทร ผิวจราจรกว้าง 5.00 เมตรระยะทาง 3,000 เมตร พร้อมวางท่อระบายน้ำ 3 จุด</t>
  </si>
  <si>
    <t>จากไร่นายสำรี ไชยเสนา ถึงไร่นายอำพร ไชยเสนา ผิวจราจรกว้าง 4.00 เมตรระยะทาง 1,000 เมตร พร้อมวางท่อระบายน้ำ 3 จุด</t>
  </si>
  <si>
    <t>จากบ้านนายแดง สายแวว ถึงไร่นางยุพา เงินทนงค์ ผิวจราจรกว้าง 5.00 เมตรระยะทาง 1,500 เมตร พร้อมวางท่อระบายน้ำ 2 จุด</t>
  </si>
  <si>
    <t>ก่อสร้างผิวทางจราจรลูกรัง หมู่ที่ 18</t>
  </si>
  <si>
    <t>จากบ้านนายวิเชียร สังสุด ถึงบ้านนายเหลือง น้อยเอี่ยม ผิวจราจรกว้าง 5.00 เมตร  ระยะทาง 1,600 เมตร พร้อมวางท่อ 100 x100 จำนวน 12 ท่อน ชนิด 2 ช่องทาง</t>
  </si>
  <si>
    <t xml:space="preserve">จากบ้านนายเฉลย จันทร์อินทร์ ถึงบ้านนางเกษร นาคจันทร์ ผิวจราจรกว้าง 5.00 เมตร  หนา 0.10 เมตร ระยะทาง 800 เมตร พร้อมวางท่อ 100 x100 จำนวน 9 ท่อน </t>
  </si>
  <si>
    <t>ก่อสร้างถนนคอนกรีตเสริมเหล็ก หมู่ที่ 18</t>
  </si>
  <si>
    <t>จากบ้านนายสนั่น พรมน้อย ถึงบ้านนายมนู คชฤทธิ์ ผิวจราจรกว้าง 5.00 เมตร ระยะทาง 1,000 เมตร (โดยดำเนินการโครงการฯ ปีละ 200 เมตร)</t>
  </si>
  <si>
    <t>บริเวณบ้านนางสนาม รอดพรม ถึงบริเวณไร่นายสมศักดิ์ มีวัฒนะ ผิวจราจรกว้าง 5.00 เมตร ระยะทาง 800 เมตร (โดยดำเนินการโครงการฯ ปีละ 200 เมตร)</t>
  </si>
  <si>
    <t>บริเวณบ้านนายประทวน พงษ์กสิกิจ ถึงบริเวณบ้านนายมานพ โพธิ์กลัด ผิวจราจรกว้าง 4.00 เมตร ระยะทาง 1,000 เมตร (โดยดำเนินการโครงการฯ ปีละ 250 เมตร)</t>
  </si>
  <si>
    <t>เสริมผิวจราจรลูกรัง หมู่ที่ 18</t>
  </si>
  <si>
    <t>จากบริเวณไร่นายสำเริง เทียนชัย ถึงไร่นายฉอุ้ม พรมอ่อน ผิวจราจรกว้าง 5.00 เมตร ระยะทาง 2,300 เมตร</t>
  </si>
  <si>
    <t>จากบริเวณบ้านนายเจริญ คงเมือง ถึงบ้านนายแดง เกตุเทียนผิวจราจรกว้าง 5.00 เมตร ระยะทาง 2,200 เมตร</t>
  </si>
  <si>
    <t>จากบริเวณบ้านนายบุญเชิด ยุกตะเวทย์ ถึงไร่ นายอุดม ออมสิน ผิวจราจรกว้าง 5.00 เมตร ระยะทาง 1,200 เมตร</t>
  </si>
  <si>
    <t>จากบริเวณบ้านนายประเมิน ภาศรี ถึงไร่นางนงนุช ศรีศักดิ์ดา ผิวจราจรกว้าง 5.00 เมตร ระยะทาง 1,000 เมตร</t>
  </si>
  <si>
    <t>จากสามแยกบ้านหนองนาถึงไร่นายแฉล้ม ฉ่ำผล ผิวจราจรกว้าง 5.00 เมตร ระยะทาง 1,800 เมตร</t>
  </si>
  <si>
    <t>ก่อสร้างผิวทางจราจรลูกรัง หมู่ที่ 19</t>
  </si>
  <si>
    <t xml:space="preserve"> จากถนนสายดงดำ-วังน้ำซึม ถึงไร่นายอำนาจ นาคบุตรกว้าง 5.00 เมตรระยะทาง 500 เมตร พร้อมวางท่อ คสล. 1 จุด</t>
  </si>
  <si>
    <t>ก่อสร้างถนนคอนกรีตเสริมเหล็ก หมู่ที่ 19</t>
  </si>
  <si>
    <t>จากบ้านนางหลิว โตทัย ถึงถนนสายห้วยแก้วฯ กว้าง 5.00 เมตร ระยะทาง 1,000 เมตร (โดยดำเนินการโครงการฯ ปีละ 150 เมตร)</t>
  </si>
  <si>
    <t>จากลาดยางสายดงดำ-วังน้ำซึมถึงบ้านนายสุวิทย์ เทพนิมิตร ผิวจราจรกว้าง 4.00 เมตร ระยะทาง 300 เมตร (โดยดำเนินการโครงการฯ ปีละ 200 เมตร)</t>
  </si>
  <si>
    <t>ก่อสร้างถนนคอนกรีตเสริมเหล็ก หมู่ที่ 20</t>
  </si>
  <si>
    <t>จากไร่นางกิมไล้ โสมพี ถึงสายบ้านหนองม่วง ขนาดผิวจราจรกว้าง 5.00 เมตร ระยะทาง 1,200 เมตร พร้อมวางท่อระบายน้ำ 3 จุด (โดยดำเนินการโครงการฯ ปีละ 150 เมตร)</t>
  </si>
  <si>
    <t>จากบ้านนางวีระนุช ตันศิริพรภักดี ถึงบริเวณเขตติดต่อ หมู่ที่ 7 บ้านวังตาช่วย ผิวจราจรกว้าง 5.00 เมตร ระยะทาง 800 เมตร (โดยดำเนินการโครงการฯ ปีละ 150 เมตร)</t>
  </si>
  <si>
    <t xml:space="preserve">           1.1 แผนงานอุตสาหกรรมและการโยธา</t>
  </si>
  <si>
    <t>ปรับปรุงต่อเติมอาคารอเนกประสงค์ หมู่ที่ 13</t>
  </si>
  <si>
    <t>เพื่อจัดให้มีสถานที่จัดกิจกรรมประชุม เพื่ออำนวยความสะดวกให้กับประชาชน</t>
  </si>
  <si>
    <t>ปรับปรุงต่อเติมอาคารอเนกประสงค์ หมู่บ้าน</t>
  </si>
  <si>
    <t>ร้อยละของครัวเรือนที่ได้ใช้ประโยชน์อาคารอเนกประสงค์เพิ่มขึ้น</t>
  </si>
  <si>
    <t>ประชาชนได้รับความสะดวกมีสถานที่ในการจัดกิจกรรมให้บริการประชาชน</t>
  </si>
  <si>
    <t>ก่อสร้างหอนาฬิกา (วงเวียน)       หมู่ที่ 6</t>
  </si>
  <si>
    <t>เพื่อให้ประชาชนได้รับความสะดวกและความปลอดภัยในการเดินทาง</t>
  </si>
  <si>
    <t>บริเวณสามแยกบ้านไร่ หมู่ที่ 6</t>
  </si>
  <si>
    <t>ร้อยละของประชาชนที่มีความปลอดภัยในชีวิตและทรัพย์สินเพิ่มขึ้น</t>
  </si>
  <si>
    <t>ประชาชนได้รับความสะดวกและมีความปลอดภัยในการเดินทาง</t>
  </si>
  <si>
    <t>ปรับปรุงอาคารน้ำดื่ม หมู่ที่ 16</t>
  </si>
  <si>
    <t>เพื่อให้ประชาชนมีอาคารน้ำดื่ม เพื่ออำนวยความสะดวกให้กับประชาชน</t>
  </si>
  <si>
    <t>ปรับปรุงต่อเติมอาคารน้ำดื่ม และซ่อมแซมอุปกรณ์เครื่องกรองน้ำ</t>
  </si>
  <si>
    <t>ร้อยละของครัวเรือนที่ได้ใช้ประโยชน์อาคารน้ำดื่มเพิ่มขึ้น</t>
  </si>
  <si>
    <t>ประชาชนได้รับความสะดวกมีอาคารผลิตน้ำดื่มให้บริการประชาชน</t>
  </si>
  <si>
    <t>ปรับปรุงอาคารศูนย์พัฒนาอาชีพ หมู่ที่ 16</t>
  </si>
  <si>
    <t>เพื่อให้ประชาชนมีอาคารศูนย์พัฒนาอาชีพ เพื่ออำนวยความสะดวกให้กับประชาชน</t>
  </si>
  <si>
    <t>ปรับปรุง/ซ่อมแซมอาคารศูนย์พัฒนาอาชีพ</t>
  </si>
  <si>
    <t>ร้อยละของครัวเรือนที่ได้ใช้ประโยชน์อาคารศูนย์พัฒนาอาชีพเพิ่มขึ้น</t>
  </si>
  <si>
    <t>ปรับปรุง/ต่อเติมอาคารอเนกประสงค์ หมู่ที่ 15</t>
  </si>
  <si>
    <t xml:space="preserve">ปรับปรุง/ต่อเติมอาคารอเนกประสงค์ </t>
  </si>
  <si>
    <t>ก่อสร้างหอกระจายข่าว หมู่ที่ 15</t>
  </si>
  <si>
    <t>เพื่อให้ประชาชนได้รับข้อมูลข่าวสารโดยทั่วถึง</t>
  </si>
  <si>
    <t xml:space="preserve">ก่อสร้างหอกระจายข่าว </t>
  </si>
  <si>
    <t>ร้อยละประชาชนมีช่องทางในการรับรู้ข้อมูลข่าวสารอย่างต่อเนื่องและทันเหตุการณ์</t>
  </si>
  <si>
    <t>ประชาชนได้รับข้อมูลข่าวสารโดยทั่วถึง</t>
  </si>
  <si>
    <t>ปรับปรุงต่อเติมอาคารอเนกประสงค์ หมู่ที่ 17</t>
  </si>
  <si>
    <t>Sum=654720-671160</t>
  </si>
  <si>
    <t xml:space="preserve">           1.2 แผนงานเคหะและชุมชน</t>
  </si>
  <si>
    <t>ติดตั้งไฟฟ้าโซล่าเซลล์ หมู่ที่ 1</t>
  </si>
  <si>
    <t>เพื่ออำนวยความสะดวกให้แก่ประชาชนในพื้นที่ให้มีไฟฟ้าใช้อย่างทั่วถึง</t>
  </si>
  <si>
    <t>ติดตั้งไฟฟ้าโซล่าเซลล์ ภายในหมู่บ้าน</t>
  </si>
  <si>
    <t>ร้อยละของครัวเรือนที่มีไฟฟ้าใช้เพิ่มขึ้น</t>
  </si>
  <si>
    <t>ประชาชนในพื้นที่มีไฟฟ้าใช้ทั่วถึง</t>
  </si>
  <si>
    <t>ติดตั้งไฟฟ้าสาธารณะ หมู่ที่ 1</t>
  </si>
  <si>
    <t>เพื่ออำนวยความสะดวกให้แก่</t>
  </si>
  <si>
    <t xml:space="preserve">ติดตั้งไฟฟ้าสาธารณะ 4 จุด               </t>
  </si>
  <si>
    <t>ร้อยละของครัวเรือน</t>
  </si>
  <si>
    <t>ประชาชนในพื้นที่มี</t>
  </si>
  <si>
    <t>หมู่ที่ 1</t>
  </si>
  <si>
    <t>ประชาชนในพื้นที่ให้มีไฟฟ้าใช้อย่าง</t>
  </si>
  <si>
    <t xml:space="preserve">1.บริเวณบ้านนายคำรณย์ เสือสิงห์  </t>
  </si>
  <si>
    <t>ที่มีไฟฟ้าใช้เพิ่มขึ้น</t>
  </si>
  <si>
    <t>ไฟฟ้าใช้ทั่วถึง</t>
  </si>
  <si>
    <t xml:space="preserve"> บ้านนาเหนือ</t>
  </si>
  <si>
    <t>ทั่วถึง</t>
  </si>
  <si>
    <t xml:space="preserve">2.บริเวณบ้านนายวิเชียร ภูสุวรรณ </t>
  </si>
  <si>
    <t>3.บริเวณบ้านนายสุวัช พันอุ่น</t>
  </si>
  <si>
    <t>4.บริเวณทางโค้งทางเข้าสนามชนไก่</t>
  </si>
  <si>
    <t>ติดตั้งไฟฟ้า(โซล่าเซลล์) หมู่ที่ 2</t>
  </si>
  <si>
    <t>ติดตั้งไฟฟ้า(โซล่าเซลล์) ภายในหมู่บ้าน</t>
  </si>
  <si>
    <t xml:space="preserve">หมุ่ที่ 2 </t>
  </si>
  <si>
    <t>1.บริเวณบ้านนางจำปี ศรีนิล</t>
  </si>
  <si>
    <t>บ้านห้วยแก้วสามัคคี</t>
  </si>
  <si>
    <t>2.บริเวณบ้านนายสวาท ก้อนจันทร์เทศ</t>
  </si>
  <si>
    <t>3.บริเวณบ้านนายไหม อินตาโสภี</t>
  </si>
  <si>
    <t>4.บริเวณบ้านนายดำรงค์ แข่งเพ็ญแข</t>
  </si>
  <si>
    <t xml:space="preserve">5.บริเวณบ้านนายสมยศ คำภาพันธ์ </t>
  </si>
  <si>
    <t>6.บริเวณบ้านนายประทวน คำภาพันธ์</t>
  </si>
  <si>
    <t>ติดตั้งไฟฟ้า (โซล่าเซลล์) หมู่ที่ 3</t>
  </si>
  <si>
    <t>ติดตั้งไฟฟ้า (โซล่าเซลล์) ภายในหมู่บ้าน</t>
  </si>
  <si>
    <t>ติดตั้งไฟฟ้า (โซล่าเซลล์) หมู่ที่ 4</t>
  </si>
  <si>
    <t>ปรับปรุงระบบไฟฟ้า หมู่ที่ 5</t>
  </si>
  <si>
    <t>ปรับปรุงระบบไฟฟ้าในหมู่บ้าน (ไฟตกบ่อย)</t>
  </si>
  <si>
    <t>ติดตั้งไฟฟ้า(โซล่าเซลล์) หมู่ที่ 5</t>
  </si>
  <si>
    <t>บริเวณประปาหมู่บ้าน</t>
  </si>
  <si>
    <t>ติดตั้งไฟฟ้า (โซล่าเซลล์) หมู่ที่ 6</t>
  </si>
  <si>
    <t xml:space="preserve">ติดตั้งไฟฟ้า (โซล่าเซลล์) ภายในหมู่บ้าน </t>
  </si>
  <si>
    <t>ประชาชนในพื้นที่ให้มีไฟฟ้าใช้อย่างทั่วถึง</t>
  </si>
  <si>
    <t xml:space="preserve"> 1.บริเวณบ้านนางรัชนี หงษ์ไกร ถึงบ้านนายทำ ดอกบัว</t>
  </si>
  <si>
    <t>2.บริเวณบ้านนางจำเรียง ไม้เลี้ยง ถึงบ้านนางกุหลาบ กอบธัญยกิจ</t>
  </si>
  <si>
    <t>3.บริเวณบ้านนางบุญส่ง ขำอิง ถึงบ้านนายธนเดช บัวสร้อย</t>
  </si>
  <si>
    <t>4.บริเวณบ้านนายสนาม ประสาทกสิกิจ ถึงบ้านนางมลทิน สังกทรัพย์</t>
  </si>
  <si>
    <t>ติดตั้งไฟฟ้าส่องสว่าง(โซล่าเซลล์)หมู่ที่ 9</t>
  </si>
  <si>
    <t>เพื่อให้มีแสงสว่างใช้สัญจรเดินทางในเวลาค่ำคืนได้อย่างปลอดภัย</t>
  </si>
  <si>
    <t xml:space="preserve">ติดตั้งไฟฟ้าสาธารณะ(โซล่าเซลล์) ภายในหมู่บ้าน </t>
  </si>
  <si>
    <t>ติดตั้งไฟฟ้าส่องสว่าง (โซล่าเซลล์) หมู่ที่ 10</t>
  </si>
  <si>
    <t>บริเวณจุดเสี่ยงรอบหมู่บ้าน ทางแยก ,ทางโค้ง ฯลฯ</t>
  </si>
  <si>
    <t xml:space="preserve">    หมู่ที่ 10    บ้านหนองปลิง</t>
  </si>
  <si>
    <t>ติดตั้งไฟฟ้า (โซล่าเซลล์) หมู่ที่ 11</t>
  </si>
  <si>
    <t>ติดตั้งไฟฟ้า (โซล่าเซลล์) ภายในหมู่บ้าน จากบริเวณทางเข้าวัดวังน้ำวน ถึงบริเวณอาคารอเนกประสงค์</t>
  </si>
  <si>
    <t xml:space="preserve">    หมู่ที่ 11    บ้านวังน้ำวน</t>
  </si>
  <si>
    <t>ติดตั้งไฟฟ้า (โซล่าเซลล์) หมู่ที่ 13</t>
  </si>
  <si>
    <t xml:space="preserve">    หมู่ที่ 13    บ้านสันเนินดินแดง</t>
  </si>
  <si>
    <t>ติดตั้งไฟฟ้า (โซล่าเซลล์) หมู่ที่ 14</t>
  </si>
  <si>
    <t xml:space="preserve">    หมู่ที่ 14    บ้านหนองชุมแสง</t>
  </si>
  <si>
    <t>ติดตั้งไฟฟ้าส่องสว่างสาธารณะ หมู่ที่ 15</t>
  </si>
  <si>
    <t>ติดตั้งไฟฟ้าส่องสว่างสาธารณะในหมู่บ้าน</t>
  </si>
  <si>
    <t xml:space="preserve">    หมู่ที่ 15    บ้านหนองนา</t>
  </si>
  <si>
    <t>ติดตั้งไฟฟ้าสาธารณะ หมู่ที่ 16</t>
  </si>
  <si>
    <t>สายบ้านนายเสมียน พีระพันธ์ ถึง บ้านนายบุญรวม ศรีตะลา</t>
  </si>
  <si>
    <t xml:space="preserve">    หมู่ที่ 16    บ้านตะแบกงาม</t>
  </si>
  <si>
    <t>สายบ้านนางสมนึก บัวสร้อย ถึง บ้านนางบุญเติม โจมภาค</t>
  </si>
  <si>
    <t>ติดตั้งไฟฟ้าส่องสว่างโซล่าเซลล์ หมู่ที่ 18</t>
  </si>
  <si>
    <t>ติดตั้งไฟฟ้าส่องสว่างโซล่าเซลล์ จำนวน 25 จุด</t>
  </si>
  <si>
    <t xml:space="preserve">    หมู่ที่ 18    บ้านเนินสำราญ</t>
  </si>
  <si>
    <t>ติดตั้งไฟฟ้าส่องสว่างสาธารณะ หมู่ที่ 19</t>
  </si>
  <si>
    <t>ติดตั้งไฟฟ้าส่องสว่างสาธารณะ บริเวณจุดเสี่ยงในหมู่บ้าน</t>
  </si>
  <si>
    <t xml:space="preserve">    หมู่ที่ 19    บ้านสองหนอง</t>
  </si>
  <si>
    <t>ติดตั้งไฟฟ้าโซล่าเซลล์ หมู่ที่ 19</t>
  </si>
  <si>
    <t>ติดตั้งไฟฟ้า (โซล่าเซลล์) หมู่ที่ 20</t>
  </si>
  <si>
    <t xml:space="preserve">    หมู่ที่ 20    บ้านเนินมะปราง</t>
  </si>
  <si>
    <t>ขยายเขตไฟฟ้าสาธารณะ หมู่ที่ 6</t>
  </si>
  <si>
    <t xml:space="preserve">บริเวณบ้านนายสุนันท์ เหมือนเนียม ถึงบ้านนางวิปยุทต์ นะภา   </t>
  </si>
  <si>
    <t>ขยายเขตไฟฟ้าสาธารณะ หมู่ที่ 8</t>
  </si>
  <si>
    <t xml:space="preserve">ขยายเขตไฟฟ้าสาธารณะภายในหมู่บ้าน   </t>
  </si>
  <si>
    <t>ร้อยละของครัวเรือนที่</t>
  </si>
  <si>
    <t>1.บริเวณแยกบ้านนายเชาว์ แถมพร</t>
  </si>
  <si>
    <t>มีไฟฟ้าใช้เพิ่มขึ้น</t>
  </si>
  <si>
    <t>2.บริเวณแยกบ้าน น.ส.พะยอม สุขจีน</t>
  </si>
  <si>
    <t>3.บริเวณแยกบ้านนายรส กล่ำเจริญ</t>
  </si>
  <si>
    <t>4.บริเวณแยกบ้านนายเอม สุขแจ่ม</t>
  </si>
  <si>
    <t>5.บริเวณหน้าบ้านนายไฉน โพธิ์นา</t>
  </si>
  <si>
    <t>6.บริเวณแยกบ้านนายกิ่ง โพธิ์อ่อ</t>
  </si>
  <si>
    <t xml:space="preserve"> ขยายเขตไฟฟ้าแรงต่ำ หมู่ที่ 10</t>
  </si>
  <si>
    <t>จากบริเวณบ้านนายแดง  ใจแสน ถึงบริเวณบ้านนายสัมฤทธิ์  กันมาลัย ระยะทาง1,300 เมตร</t>
  </si>
  <si>
    <t>จากบริเวณบ้านนางแสงจันทร์ แก้วมนตรี ถึงบริเวณนานางหวิง สามงามเอี่ยม ระยะทาง 800 เมตร</t>
  </si>
  <si>
    <t>จากบริเวณบ้านนายจำนงค์ เพชรนิล</t>
  </si>
  <si>
    <t>ขยายเขตไฟฟ้าแรงต่ำ หมู่ที่ 11</t>
  </si>
  <si>
    <t>บริเวณบ้านนางอนงค์ เชี่ยวเกตุวิทย์ ถึงบ้านนายสมพงษ์ เชี่ยวเกตุวิทย์ ระยะทาง 120 เมตร</t>
  </si>
  <si>
    <t>ขยายเขตไฟฟ้าส่องสว่าง หมู่ที่ 14</t>
  </si>
  <si>
    <t>จากบ้านนายสุจี อบมาสุ่ย ถึง บ้านนายอำนวย มุ่งเจริญ</t>
  </si>
  <si>
    <t>ขยายเขตไฟฟ้าหมู่ที่ 15</t>
  </si>
  <si>
    <t>บริเวณบ้านนางสุนันท์ วรอนุ ถึงบริเวณบ้านนายประพันธ์ อินทร์พรม ระยะทาง 700 เมตร</t>
  </si>
  <si>
    <t>ขยายเขตไฟฟ้า หมู่ที่ 17</t>
  </si>
  <si>
    <t>จากบริเวณบ้านนางสาว จบศรี ถึงไร่นางอ่อนจันทร์ เพชรทราย ระยะทาง 250 เมตร</t>
  </si>
  <si>
    <t xml:space="preserve">    หมู่ที่ 17    บ้านแสงธรรม</t>
  </si>
  <si>
    <t>ขยายเขตไฟฟ้าแรงต่ำ หมู่ที่17</t>
  </si>
  <si>
    <t>จากบริเวณบ้านนางสาว จบศรี ถึงบริเวณบ้านนายอุดม อามาตมนตรี ระยะทาง 1,500 เมตร</t>
  </si>
  <si>
    <t>จากบริเวณบ้านนายสมหมาย ชดช้อย ถึงบริเวณบ้านนายบุญจันทร์ สมบัติ ระยะทาง 200 เมตร</t>
  </si>
  <si>
    <t>จากบริเวณแยกนานายคำพันธ์ อินทะมาตย์ ถึงบริเวณไร่นางละมัย มงคลไทร ระยะทาง 1,000 เมตร</t>
  </si>
  <si>
    <t>จากบริเวณบ้านนายบุญมี สุขแก้วถึงบริเวณไร่นายนคร แปชน ระยะทาง 1,000 เมตร</t>
  </si>
  <si>
    <t>จากบริเวณบ้านนายชาตรี สิงห์เถื่อนถึงบริเวณไร่นางฝ้าย แมนสืบชาติระยะทาง 1,500 เมตร</t>
  </si>
  <si>
    <t xml:space="preserve">           1.3 แผนงานการเกษตร</t>
  </si>
  <si>
    <t>ก่อสร้างฝายกักเก็บน้ำ หมู่ที่ 1</t>
  </si>
  <si>
    <t>1.เพื่อเป็นการลดความรุนแรงและชะลอการไหลของน้ำ</t>
  </si>
  <si>
    <t>บริเวณทางกั้นน้ำเข้ากลางทุ่ง บริเวณนานายเสนาะ แจ้งดี</t>
  </si>
  <si>
    <t>ประชาชนมีน้ำใช้อุปโภคบริโภคเพิ่มขึ้น</t>
  </si>
  <si>
    <t>กักเก็บน้ำไว้ใช้และระบายน้ำได้สะดวกไม่</t>
  </si>
  <si>
    <t>2.เพื่อเป็นการกักเก็บน้ำไว้ใช้ประโยชน์ในด้านต่างๆ</t>
  </si>
  <si>
    <t>ท่วมขัง ไม่กัดเซาะพื้นที่ทางสัญจรสะดวกเพิ่มขึ้น</t>
  </si>
  <si>
    <t>ก่อสร้างฝายน้ำล้น หมู่ที่ 1</t>
  </si>
  <si>
    <t>บริเวณนานายวิรัช อยุธยา</t>
  </si>
  <si>
    <t>ก่อสร้างท่อลอดเหลี่ยม หมู่ที่ 2</t>
  </si>
  <si>
    <t>เพื่อป้องกันปัญหาน้ำกัดเซาะถนน/ระบายน้ำออกจากพื้นที่การเกษตร</t>
  </si>
  <si>
    <t>บริเวณบ้านนางวัน กันมาลัย</t>
  </si>
  <si>
    <t>ช่องทางการระบายน้ำเพิ่มขึ้น น้ำไม่ท่วมขัง</t>
  </si>
  <si>
    <t>การระบายน้ำได้สะดวกไม่ท่วมขังไม่กัดเซาะพื้นที่</t>
  </si>
  <si>
    <t>เจาะน้ำบาดาลเพื่อการเกษตร หมู่ที่ 3</t>
  </si>
  <si>
    <t>เพื่อให้ประชาชนในพื้นที่มีน้ำสำหรับอุปโภคบริโภคและใช้เพื่อการเกษตรได้อย่างทั่วถึง</t>
  </si>
  <si>
    <t>เจาะน้ำบาดาลเพื่อการเกษตร บริเวณที่ดิน น.ส.สรัญญา อ้นมั่น (โฉนด)</t>
  </si>
  <si>
    <t>ร้อยละของครัวเรือนมีน้ำสำหรับใช้อุปโภค บริโภค และใช้ในการเกษตรเพิ่มขึ้น</t>
  </si>
  <si>
    <t>ประชาชนมีน้ำใช้สำหรับการอุปโภคบริโภคและทำการเกษตรอย่างเพียงพอและทั่วถึง</t>
  </si>
  <si>
    <t>ก่อสร้างท่อลอดเหลี่ยม หมู่ที่ 5</t>
  </si>
  <si>
    <t xml:space="preserve">บริเวณไร่นางประไพ มณีพงษ์ ชนิด 1 ช่องทาง </t>
  </si>
  <si>
    <t>ก่อสร้างฝายน้ำล้น หมู่ที่ 5</t>
  </si>
  <si>
    <t>1.เพื่อกักเก็บไว้ทำการเกษตรป้องกันปัญหาน้ำท่วม</t>
  </si>
  <si>
    <t>บริเวณที่นานายสมพาน พ่วงพี</t>
  </si>
  <si>
    <t>ก่อสร้างท่อลอดเหลี่ยม หมู่ที่ 6</t>
  </si>
  <si>
    <t>บริเวณนานายพนม ท้าวสุวรรณ</t>
  </si>
  <si>
    <t>บริเวณนานายสุเทพ เหล่าเขตกิจ</t>
  </si>
  <si>
    <t>ก่อสร้างรางระบายน้ำ หมู่ที่ 6</t>
  </si>
  <si>
    <t>เพื่อแก้ไขปัญหาน้ำท่วมขังและระบายน้ำให้ไหลได้สะดวก</t>
  </si>
  <si>
    <t>บริเวณตลาดบ้านไร่ ถึง บริเวณบ้านนางถนอม ไตรพรม ระยะทาง 300 เมตร</t>
  </si>
  <si>
    <t>การระบายน้ำได้สะดวกไม่ท่วมขัง ไม่กัดเซาะ ทางสัญจรสะดวกเพิ่มขึ้น</t>
  </si>
  <si>
    <t>เจาะน้ำบาดาล หมู่ที่ 7</t>
  </si>
  <si>
    <t>เพื่อแก้ไขปัญหาความเดือดร้อนในสภาวะการขาดแคลนน้ำ สำหรับใช้อุปโภคและบริโภคของประชาชน</t>
  </si>
  <si>
    <t>บริเวณโรงเรียนบ้านวังตาช่วย</t>
  </si>
  <si>
    <t>ร้อยละของครัวเรือนมีน้ำสำหรับใช้อุปโภคและบริโภคเพิ่มขึ้น</t>
  </si>
  <si>
    <t>ประชาชนมีน้ำใช้สำหรับการอุปโภคบริโภคอย่างเพียงพอและทั่วถึง</t>
  </si>
  <si>
    <t>ก่อสร้างท่อลอดเหลี่ยม หมู่ที่ 8</t>
  </si>
  <si>
    <t>บริเวณไร่นายคำ อิตถี ขนาด 3.00 เมตร X 3.00 เมตร ชนิด 1 ช่องทาง</t>
  </si>
  <si>
    <t>ก่อสร้างฝายน้ำล้น หมู่ที่ 8</t>
  </si>
  <si>
    <t>บริเวณไร่นางสมพร แจ่มทิม</t>
  </si>
  <si>
    <t>เรียงหินใหญ่ หมู่ที่ 9</t>
  </si>
  <si>
    <t xml:space="preserve">เพื่อแก้ไขปัญหาการกัดเซาะและพังทลายริมตลิ่ง </t>
  </si>
  <si>
    <t>เรียงหินใหญ่กันน้ำเซาะบริเวณหลังโรงสูบ</t>
  </si>
  <si>
    <t>แก้ไขปัญหาการพังทลายริมตลิ่งได้ร้อยละ 100</t>
  </si>
  <si>
    <t>ลดปัญหาการน้ำกัดเซาะริมตลิ่งภายในเขตพื้นที่ได้</t>
  </si>
  <si>
    <t>ก่อสร้างฝายชลอน้ำ หมู่ที่ 9</t>
  </si>
  <si>
    <t>บริเวณหน้าบ้านนายไกร วงค์หมอ</t>
  </si>
  <si>
    <t>บริเวณบ้านนางจอง จุ้ยเขียว</t>
  </si>
  <si>
    <t>ก่อสร้างรางระบายน้ำ หมู่ที่ 10</t>
  </si>
  <si>
    <t xml:space="preserve">1.บริเวณบ้านนางสำรวย วิโยค ถึง บ้านนายแก้ว อินทร์จักร ระยะทาง 400 เมตร                      2.บริเวณที่นายโสภี ดีพิจารณ์ ถึง บ้านนายสวย ดีพิจารณ์ ระยะทา 400 เมตร  </t>
  </si>
  <si>
    <t>ก่อสร้างฝายน้ำล้น หมู่ที่ 10</t>
  </si>
  <si>
    <t>1.เพื่อป้องกันปัญหาน้ำกัดเซาะถนน</t>
  </si>
  <si>
    <t>บริเวณนานายสมบัติ สมสีใส</t>
  </si>
  <si>
    <t>เปลี่ยนท่อลอดเหลี่ยม หมู่ที่ 10</t>
  </si>
  <si>
    <t>บริเวณนานายสมบัติ สมสีใส จากท่อกลมเป็นท่อเหลี่ยม ขนาด 100 x 100" จำนวน 8 ท่อน</t>
  </si>
  <si>
    <t>การระบายน้ำได้สะดวกไม่ท่วมขัง ไม่กัดเซาะ พื้นที่</t>
  </si>
  <si>
    <t>ก่อสร้างขยายท่อลอดเหลี่ยม หมู่ที่ 10</t>
  </si>
  <si>
    <t>บริเวณระหว่างนานายเสถียร สุวรรณ กับนานายอัฐพลแก้วมนตรี</t>
  </si>
  <si>
    <t>บริเวณระหว่างนานายดิเรก เอกระ กับนานายมนตรี จุลทะสี</t>
  </si>
  <si>
    <t>บริเวณระหว่างที่นายประสิทธิ์ มานนท์ กับที่นายดิเรก เอกระ</t>
  </si>
  <si>
    <t>เรียงหินใหญ่ หมู่ที่ 10</t>
  </si>
  <si>
    <t>บริเวณนานายวัน รอพิจิตร ถึงนานายกิตติ พิลึก</t>
  </si>
  <si>
    <t xml:space="preserve">บริเวณถนนข้างบ้านนายเสถียร สุวรรณ </t>
  </si>
  <si>
    <t>เจาะน้ำบาดาล หมู่ที่ 10</t>
  </si>
  <si>
    <t>เจาะน้ำบาดาลเพื่อการเกษตร บริเวณนานายวัน รอพิจิตร</t>
  </si>
  <si>
    <t>เจาะน้ำบาดาลเพื่อการเกษตร บริเวณนานายมนตรี จุลทะสี</t>
  </si>
  <si>
    <t>เจาะน้ำบาดาลเพื่อการเกษตร บริเวณนานางบุญตา รินทะชัย</t>
  </si>
  <si>
    <t>เจาะน้ำบาดาลเพื่อการเกษตร บริเวณนานายกิตติ พิลึก</t>
  </si>
  <si>
    <t>ก่อสร้างท่อลอดเหลี่ยม หมู่ที่ 11</t>
  </si>
  <si>
    <t xml:space="preserve">บริเวณหน้า โรงเรียนวังน้ำวนเก่า </t>
  </si>
  <si>
    <t>ก่อสร้างฝายเก็บน้ำ หมู่ที่ 11</t>
  </si>
  <si>
    <t>ก่อสร้างฝายเก็บน้ำแบบปิด-เปิด บริเวณนานายราญ สิงหา ถึงนานายบุญทอง พึ่งดี</t>
  </si>
  <si>
    <t>ก่อสร้างรางระบายน้ำ หมู่ที่ 11</t>
  </si>
  <si>
    <t>บริเวณหน้าอาคารอเนกประสงค์ ถึงบริเวณบ้านนายสุทิน สุขเปี่ยม ระยะทาง 500 เมตร</t>
  </si>
  <si>
    <t>เจาะน้ำบาดาล หมู่ที่ 11</t>
  </si>
  <si>
    <t>บริเวณวัดวังน้ำวน (โฉนด)</t>
  </si>
  <si>
    <t>ก่อสร้างรางระบายน้ำ หมู่ที่ 12</t>
  </si>
  <si>
    <t>ก่อสร้างรางระบายน้ำรูปตัวยู จากบ้านนายจง จูเทศ ถึงบ้านนายคมสันต์ ผึ้งไธสงค์ ระยะทาง 300 เมตร</t>
  </si>
  <si>
    <t>ว่างท่อระบายน้ำพร้อมบ่อพัก หมู่ที่ 12</t>
  </si>
  <si>
    <t>ว่างท่อระบายน้ำพร้อมบ่อพักบริเวณหน้าบ้านนายสำลี สุขน้อย ถึงบ้านนายอำนาจ ดวงแก้ว ระยะทาง 500 เมตร</t>
  </si>
  <si>
    <t>ก่อสร้างฝาย มข. หมู่ที่ 12</t>
  </si>
  <si>
    <t>บริเวณท้ายคลองงอแง</t>
  </si>
  <si>
    <t>1.เพื่อกักเก็บไว้ทำการเกษตรป้องกันปัญหาน้ำท่วม2.เพื่อเป็นการกักเก็บน้ำไว้ใช้ประโยชน์ในด้านต่างๆ</t>
  </si>
  <si>
    <t>บริเวณบ้านนางปราณี เกตุสิงห์</t>
  </si>
  <si>
    <t>กักเก็บน้ำไว้ใช้และระบายน้ำได้สะดวกไม่ ท่วมขัง ไม่กัดเซาะพื้นที่ทางสัญจรสะดวกเพิ่มขึ้น</t>
  </si>
  <si>
    <t>ก่อสร้างท่อลอดเหลี่ยม หมู่ที่ 12</t>
  </si>
  <si>
    <t>บริเวณบ้านนายจรัญ ศิริสม</t>
  </si>
  <si>
    <t>ก่อสร้างโรงกรองน้ำดื่ม หมู่ที่ 13</t>
  </si>
  <si>
    <t>เพื่อให้ประชาชนในพื้นที่มีน้ำอุปโภคบริโภคได้อย่างทั่วถึง</t>
  </si>
  <si>
    <t>ก่อสร้างโรงกรองน้ำดื่ม บริเวณอาคารอเนกประสงค์</t>
  </si>
  <si>
    <t>ร้อยละของครัวเรือนที่มีน้ำอุปโภค บริโภค อย่างเพียงพอเพิ่มขึ้น</t>
  </si>
  <si>
    <t>ประชาชนมีน้ำใช้อุปโภค บริโภค อย่างเพียงพอ</t>
  </si>
  <si>
    <t>ก่อสร้างถนนน้ำล้น หมู่ที่ 14</t>
  </si>
  <si>
    <t>เพื่อกักเก็บน้ำไว้ใช้สำหรับการเกษตร และเพื่อป้องกันปัญหาน้ำท่วมขัง</t>
  </si>
  <si>
    <t>บริเวณไร่ นายสมเกียร์ติ บุญช่วย กว้าง 20.00 เมตร สูง 1.50 เมตร พร้อมหูช้าง</t>
  </si>
  <si>
    <t>ประชาชนมีน้ำสำหรับอุปโภค บริโภคและทำการเกษตรเพิ่มขึ้น</t>
  </si>
  <si>
    <t>กักเก็บน้ำไว้ใช้และระบายน้ำได้สะดวกไม่ท่วมขัง ไม่กัดเซาะพื้นที่ทางสัญจรสะดวกเพิ่มขึ้น</t>
  </si>
  <si>
    <t>บริเวณไร่ นายทอง ทุมหวัน กว้าง 20.00 เมตร สูง 1.50 เมตร พร้อมหูช้าง</t>
  </si>
  <si>
    <t>บริเวณไร่ นายธงชัย ปัญญาวรรณ์ กว้าง 20.00 เมตร สูง 1.50 เมตร พร้อมหูช้าง</t>
  </si>
  <si>
    <t>ก่อสร้างฝายน้ำล้น หมู่ที่ 14</t>
  </si>
  <si>
    <t>บริเวณไร่นายสายัน เหล่าเขตกิจ</t>
  </si>
  <si>
    <t xml:space="preserve"> ก่อสร้างฝายน้ำล้น หมู่ที่ 15</t>
  </si>
  <si>
    <t>บริเวณไร่นางประชวน นิลสนธิ์ ขนาดสันฝายกว้าง 2.50 เมตร ยาว 17 เมตร</t>
  </si>
  <si>
    <t>บริเวณไร่นายวันชัย เหมือนทิพย์ ขนาดสันฝายกว้าง 2.50 เมตร ยาว 22 เมตร</t>
  </si>
  <si>
    <t>บริเวณไร่นายสมศักดิ์ ปานกลีบ ขนาดสันฝายกว้าง 2.50 เมตร ยาว 17 เมตร</t>
  </si>
  <si>
    <t>บริเวณไร่นางสวง อ่วมน้อย ขนาดสันฝายกว้าง 2.50 เมตร ยาว 17 เมตร</t>
  </si>
  <si>
    <t>วางท่อระบายน้ำ คสล. หมู่ที่ 16</t>
  </si>
  <si>
    <t>จากบริเวณหลักกิโลเมตรที่ 4 ถึง คลองดง โดยวางท่อ คสล. ระยะทางประมาณ 600 เมตร พร้อมบ่อพักน้ำ</t>
  </si>
  <si>
    <t>ขยายฝายน้ำล้นและสร้างสะพานข้ามฝาย หมู่ที่ 16</t>
  </si>
  <si>
    <t xml:space="preserve">1.เพื่อเป็นการลดความรุนแรงและชะลอการไหลของน้ำ                 </t>
  </si>
  <si>
    <t>บริเวณฝายไร่นาสวนผสม</t>
  </si>
  <si>
    <t>ก่อสร้างรางระบายน้ำ หมู่ที่ 16</t>
  </si>
  <si>
    <t>บริเวณบ้านนายสมมาตร เหมบุตร ถึงบ้านนายคำนึง ประภารา</t>
  </si>
  <si>
    <t>ก่อสร้างแทงค์เก็บน้ำ หมู่ที่ 17</t>
  </si>
  <si>
    <t>เพื่อกักเก็บน้ำไว้สำหรับใช้อุปโภคบริโภคภายในหมู่บ้าน</t>
  </si>
  <si>
    <t>ก่อสร้างแทงค์เก็บน้ำ</t>
  </si>
  <si>
    <t>ก่อสร้างท่อลอดเหลี่ยม หมู่ที่ 17</t>
  </si>
  <si>
    <t>บริเวณไร่นายสมคิด พันพรม</t>
  </si>
  <si>
    <t>บริเวณไร่นายประคอง สุขแก้ว</t>
  </si>
  <si>
    <t>ก่อสร้างรางระบายน้ำ หมู่ที่ 17</t>
  </si>
  <si>
    <t xml:space="preserve">ก่อสร้างรางระบายน้ำ(มีฝาปิด)จากบริเวณหน้าอาคารอเนกประสงค์ ถึงบริเวณบ้านนายทวี  โนนพิทักษ์ </t>
  </si>
  <si>
    <t>ก่อสร้างรางระบายน้ำ(มีฝาปิด)จากบ้านนางบุญทิน สุขแก้ว ถึงบริเวณท่อนายหมอน อุเคน ระยะทาง 1,600 เมตร และวางท่อ 60 x 100 จุดละ 5 ท่อน จำนวน 7 จุด</t>
  </si>
  <si>
    <t>ก่อสร้างรางระบายน้ำ(มีฝาปิด)จากบริเวณบ้านนางบุญมา สุขแก้ว ถึงสระกรมพัฒนาที่ดิน ระยะทาง 350 เมตร</t>
  </si>
  <si>
    <t>บริเวณไร่นายสมัย เขตกัน</t>
  </si>
  <si>
    <t>ก่อสร้างฝายน้ำล้น(แบบรถผ่านได้) หมู่ที่ 17</t>
  </si>
  <si>
    <t>จากไร่นายสมัย ไชยเสนา ถึงไร่นายสมัยเขตกัน จำนวน 4 จุด</t>
  </si>
  <si>
    <t>บริเวณนานายสุราษ ไชเสนา ชนิด 3 ช่องทาง กว้าง 2.50 เมตร สูง 2.50 เมตร ยาว 5.00 เมตร</t>
  </si>
  <si>
    <t>เรียงหิน หมู่ที่ 19</t>
  </si>
  <si>
    <t>บริเวณหลังอาคารอเนกประสงค์ หมู่ที่ 19</t>
  </si>
  <si>
    <t>ก่อสร้างท่อลอดเหลี่ยม หมู่ที่ 19</t>
  </si>
  <si>
    <t>บริเวณไร่นางวันจา โตทัย</t>
  </si>
  <si>
    <t>ก่อสร้างรางระบายน้ำ หมู่ที่ 19</t>
  </si>
  <si>
    <t>จากบ้านนางละออง บุญตา ถึงคลองงอแง ระยะทาง 350 เมตร</t>
  </si>
  <si>
    <t>ก่อสร้างฝายชะลอน้ำ หมู่ที่ 19</t>
  </si>
  <si>
    <t>บริเวณคลองงอแง</t>
  </si>
  <si>
    <t>วางท่อระบายน้ำ หมู่ที่ 19</t>
  </si>
  <si>
    <t>จากบ้านนายประสิทธิ์ สุขแจ่มจันทร์ ถึงบ้านนายสุพรัต มั่นเขตวิทย์ ระยะทาง 1,000 เมตร</t>
  </si>
  <si>
    <t>ก่อสร้างฝายกักเก็บน้ำ หมู่ที่ 20</t>
  </si>
  <si>
    <t>บริเวณไร่นายสมชาย ทองสุข</t>
  </si>
  <si>
    <t>บริเวณไร่นางวรรณา มีทอง</t>
  </si>
  <si>
    <t>เจาะน้ำบาดาล หมู่ที่ 20</t>
  </si>
  <si>
    <t>เจาะน้ำบาดาลเพื่อการเกษตร บริเวณไร่นางสมพร พ่วงขำ</t>
  </si>
  <si>
    <t xml:space="preserve">       หมู่ที่ 20    บ้านเนินมะปราง</t>
  </si>
  <si>
    <t>บริเวณไร่นางกาญจนา ปรีนาค ถึง นายมนัส คล้ายเจริญ</t>
  </si>
  <si>
    <t>ปรับปรุงระบบประปาหมู่บ้าน หมู่ที่ 2</t>
  </si>
  <si>
    <t>บริเวณไร่นายพิเนตร อินเดช (บริเวณประปาเดิม)</t>
  </si>
  <si>
    <t>ขยายเขตประปา หมู่ที่ 2</t>
  </si>
  <si>
    <t>จากบริเวณบ้านประชาร่วมใจ หมู่ที่ 16 ตำบลบ่อถ้ำ ถึงบริเวณบ้านนางลำพอง ประดิษฐ์พงษ์ ระยะทาง 500 เมตร</t>
  </si>
  <si>
    <t>เจาะน้ำบาดาล(ประปา)หมู่ที่ 3</t>
  </si>
  <si>
    <t>เจาะน้ำบาดาล บริเวณประปาเดิม</t>
  </si>
  <si>
    <t>ขยายเขตประปาพร้อมปรับปรุงระบบประปา หมู่ที่ 4</t>
  </si>
  <si>
    <t>ขยายเขตประปาพร้อมปรับปรุงระบบประปา ภายในหมู่บ้าน</t>
  </si>
  <si>
    <t>เจาะน้ำบาดาล(ประปา) หมู่ที่ 9</t>
  </si>
  <si>
    <t>บริเวณที่ของนางมะยม ธีระปัญโญ</t>
  </si>
  <si>
    <t>ปรับปรุงระบบประปา หมู่ที่ 11</t>
  </si>
  <si>
    <t xml:space="preserve">จากบริเวณบ้านนายบรรลือศักดิ์ คูหาทอง ถึงบ้านนายสมชาย นอห้วยแก้ว ระยะทาง 1,000 เมตร </t>
  </si>
  <si>
    <t>เจาะน้ำบาดาล(ประปา) หมู่ที่ 11</t>
  </si>
  <si>
    <t>บริเวณบ้านนายพอน อยู่เกษม</t>
  </si>
  <si>
    <t>ขยายเขตประปาพร้อมปรับปรุงระบบประปา หมู่ที่ 13</t>
  </si>
  <si>
    <t>เจาะน้ำบาดาล(ประปา) หมู่ที่ 14</t>
  </si>
  <si>
    <t>บริเวณไร่นายพนม หงษ์ลอ (สปก.)</t>
  </si>
  <si>
    <t>เจาะน้ำบาดาล(ประปา) หมู่ที่ 15</t>
  </si>
  <si>
    <t>(บริเวณประปาเดิม) พร้อมติดตั้งอุปกรณ์ และระบบไฟฟ้าโซล่าเซลล์</t>
  </si>
  <si>
    <t>ปรับปรุงระบบประปา หมู่ที่ 17</t>
  </si>
  <si>
    <t>ปรับปรุงระบบประปาหมู่บ้าน</t>
  </si>
  <si>
    <t>จัดซื้อเครื่องกรองน้ำ ระบบประปาหมู่บ้านแบบแรงดัน หมู่ที่ 17</t>
  </si>
  <si>
    <t>เพื่อให้ประชาชนในพื้นที่มีน้ำอุปโภคบริโภคที่ได้รับมาตรฐาน</t>
  </si>
  <si>
    <t>จัดซื้อเครื่องกรองน้ำ ระบบประปาหมู่บ้านแบบแรงดัน ติดตั้งบริเวณประปาหมู่บ้าน</t>
  </si>
  <si>
    <t>ร้อยละของครัวเรือนมีน้ำสำหรับอุปโภคบริโภคที่ได้รับมาตรฐาน</t>
  </si>
  <si>
    <t>ประชาชนมีน้ำสำหรับอุปโภคบริโภคที่ได้รับมาตรฐานเพิ่มมากขึ้น</t>
  </si>
  <si>
    <t>เจาะน้ำบาดาล(ประปา) หมู่ที่ 18</t>
  </si>
  <si>
    <t>บริเวณไร่นายบุญสืบ ตาคง ( ส.ป.ก.)</t>
  </si>
  <si>
    <t xml:space="preserve">      หมู่ที่ 18    บ้านเนินสำราญ</t>
  </si>
  <si>
    <t>ขยายเขตประปา หมู่ที่ 18</t>
  </si>
  <si>
    <t>จากบริเวณบ้านนายสนั่น ศรีสงคราม ถึงบ้านนางวรรณา สีสดใส ระยะทาง 800 เมตร</t>
  </si>
  <si>
    <t>บริเวณไร่นายไร่นายสมศักดิ์ มีวัฒนะ ( ส.ป.ก.)</t>
  </si>
  <si>
    <t>ปรับปรุง/ซ่อมแซมระบบประปา หมู่ที่ 19</t>
  </si>
  <si>
    <t xml:space="preserve">ปรับปรุง/ซ่อมแซมระบบประปา </t>
  </si>
  <si>
    <t xml:space="preserve">           4.1 แผนงานเคหะและชุมชน</t>
  </si>
  <si>
    <t>จัดซื้อเครื่องออกกำลังกาย หมู่ที่ 1</t>
  </si>
  <si>
    <t>เพื่อส่งเสริมการออกกำลังกายของประชาชน</t>
  </si>
  <si>
    <t>จัดซื้อเครื่องออกกำลังกาย พร้อมติดตั้งบริเวณอาคารอเนกประสงค์หมู่บ้าน</t>
  </si>
  <si>
    <t>ร้อยละประชาชนมีสุขภาพแข็งแรงขึ้น</t>
  </si>
  <si>
    <t>ประชาชนมีสุขภาพดี แข็งแรงเพิ่มขึ้น</t>
  </si>
  <si>
    <t>จัดซื้อเครื่องออกกำลังกาย หมู่ที่ 13</t>
  </si>
  <si>
    <t xml:space="preserve">          7.1 แผนงานการรักษาความสงบภายใน</t>
  </si>
  <si>
    <t>ติดตั้งกระจกส่องทางแยก หมู่ที่ 5</t>
  </si>
  <si>
    <t>บริเวณแยกวังน้ำซึม</t>
  </si>
  <si>
    <t>เพิ่มโครงการกลางเกี่ยวกับด้ายความปลอดภัยบนท้องถนน (ติดภายในเขตตำบลวังชะพลู)</t>
  </si>
  <si>
    <t>ติดตั้งป้ายสัญญานเตือน หมู่ที่ 13</t>
  </si>
  <si>
    <t>ติดตั้งป้ายสัญญาณเตือน/จราจร ต่างๆ ภายในหมู่บ้าน</t>
  </si>
  <si>
    <t>ติดตั้งกล้องวงจรปิด หมู่ที่ 5</t>
  </si>
  <si>
    <t>บริเวณสี่แยกวังน้ำซึม</t>
  </si>
  <si>
    <t>ติดตั้งกล้องวงจรปิด หมู่ที่ 13</t>
  </si>
  <si>
    <t>บริเวณสี่แยกอาคารอเนกประสงค์</t>
  </si>
  <si>
    <t xml:space="preserve">ติดตั้งกล้องวงจรปิด </t>
  </si>
  <si>
    <t>เพื่อให้ประชาชน</t>
  </si>
  <si>
    <t xml:space="preserve">ติดตั้งกล้องวงจรปิด ตามจุดเสี่ยงใน                                </t>
  </si>
  <si>
    <t>ร้อยละของ</t>
  </si>
  <si>
    <t>หมู่ที่ 19</t>
  </si>
  <si>
    <t>ได้รับความสะดวกและ</t>
  </si>
  <si>
    <t xml:space="preserve">หมู่บ้าน   </t>
  </si>
  <si>
    <t>ประชาชนที่มี</t>
  </si>
  <si>
    <t>ได้รับความ</t>
  </si>
  <si>
    <t>บ้านสองหนอง</t>
  </si>
  <si>
    <t>ความปลอดภัยใน</t>
  </si>
  <si>
    <t xml:space="preserve">1.บริเวณบ้านนายวิรัตน์ ภู่ประเสริฐ </t>
  </si>
  <si>
    <t>ความปลอดภัย</t>
  </si>
  <si>
    <t>สะดวกและมี</t>
  </si>
  <si>
    <t>การเดินทาง</t>
  </si>
  <si>
    <t xml:space="preserve">2.บริเวณสามแยกไปห้วยแก้ว </t>
  </si>
  <si>
    <t>ในชีวติและ</t>
  </si>
  <si>
    <t>3.บริเวณคันคลองงอแง</t>
  </si>
  <si>
    <t>ทรัพย์สิน</t>
  </si>
  <si>
    <t>4. บริเวณหน้าบ้านนายสุพรัต มั่นเขตวิทย์</t>
  </si>
  <si>
    <t>5.บริเวณหน้าบ้านนางง้วย สุขรวย</t>
  </si>
  <si>
    <t>6.ทางแยกหน้าบ้านนายเทียบ กรรณีวงษ์</t>
  </si>
  <si>
    <t>7. บริเวณหน้าบ้านนางสมจิตร พุ่มทอง</t>
  </si>
  <si>
    <t>8.บริเวณบ้านนายละเอียด ภูกันแก้ว</t>
  </si>
  <si>
    <t>9.บริเวณทางแยกไร่นางสว่าง เขตกัน</t>
  </si>
  <si>
    <r>
      <rPr>
        <b/>
        <sz val="14"/>
        <color theme="1"/>
        <rFont val="TH SarabunIT๙"/>
        <charset val="134"/>
      </rPr>
      <t>สำหรับ โครงการที่เกินศักยภาพขององค์กรปกครองส่วนท้องถิ่น</t>
    </r>
    <r>
      <rPr>
        <b/>
        <u/>
        <sz val="14"/>
        <color theme="1"/>
        <rFont val="TH SarabunIT๙"/>
        <charset val="134"/>
      </rPr>
      <t>ที่ใช้สำหรับการประสานแผนพัฒนาท้องถิ่น</t>
    </r>
  </si>
  <si>
    <t>เพื่อให้ถนนได้มาตรฐานการคมนาคมสะดวกและประชาชนในพื้นที่ได้ใช้ประโยชน์ในการสัญจร/ขนส่งสินค้าทางการเกษตร</t>
  </si>
  <si>
    <t>จากบริเวณบ้านนางพุท แจ้งดี ถึงถนนคอนกรีตเสริมเหล็กเชื่อมต่อ หมู่ที่ 6 ตำบลสลกบาตร ผิวจราจรกว้าง 5.00 เมตร ระยะทาง 1,100 เมตร</t>
  </si>
  <si>
    <t>ร้อยละครัวเรือนในเขตตำบลวังชะพลู-ตำบลสลกบาตร มีการคมนาคมสะดวกเพิ่มขึ้น</t>
  </si>
  <si>
    <t>ประชาชนมีเส้นทางการคมนาคมที่สะดวก เพิ่มขึ้น</t>
  </si>
  <si>
    <t>อบจ./กรมส่งเสริมการปกครองท้องถิ่น/หน่วยงานราชการอื่น</t>
  </si>
  <si>
    <t>ก่อสร้างถนนคอนกรีตเสริมเหล็ก</t>
  </si>
  <si>
    <t>เพื่อให้ประชาชนใช้</t>
  </si>
  <si>
    <t>สายหมู่ที่ 1 บ้านนาเหนือ ต.วังชะพลู ถึง</t>
  </si>
  <si>
    <t>ร้อยละครัวเรือน</t>
  </si>
  <si>
    <t>ประชาชนมีเส้น</t>
  </si>
  <si>
    <t>อบจ./</t>
  </si>
  <si>
    <t>สัญญจรได้สะดวก</t>
  </si>
  <si>
    <t xml:space="preserve">เขตติดต่อ หมู่ที่ 6 บ้านรังแถว ต.สลกบาตร </t>
  </si>
  <si>
    <t>มีการคมนาคม</t>
  </si>
  <si>
    <t>ทางการคมนาคม</t>
  </si>
  <si>
    <t>กรมส่งเสริมการปก</t>
  </si>
  <si>
    <t>ปลอดภัย</t>
  </si>
  <si>
    <t>ขนาดผิวจราจรกว้าง 5.00 เมตร ระยะทาง</t>
  </si>
  <si>
    <t>สะดวกเพิ่มขึ้น</t>
  </si>
  <si>
    <t>ที่สะดวก เพิ่มขึ้น</t>
  </si>
  <si>
    <t>ครองท้องถิ่น/</t>
  </si>
  <si>
    <t xml:space="preserve"> 1,500 เมตร </t>
  </si>
  <si>
    <t>หน่วยงานราชการอื่น</t>
  </si>
  <si>
    <t xml:space="preserve">สายกพ.ถ 69-007 บ้านห้วยแก้ว-บ้านโป่งดู่ </t>
  </si>
  <si>
    <t>หมู่ที่ 2-9</t>
  </si>
  <si>
    <t xml:space="preserve">ขนาดผิวจราจร กว้าง 6.00 เมตร ระยะทาง </t>
  </si>
  <si>
    <t xml:space="preserve">3,800 เมตร </t>
  </si>
  <si>
    <t>ร้อยละครัวเรือนในเขตตำบลวังชะพลู-ตำบลดอนแตง มีการคมนาคมสะดวกเพิ่มขึ้น</t>
  </si>
  <si>
    <t>ก่อสร้างถนนคอนกรีตเสริมเหล็ก หมู่ที่ 6</t>
  </si>
  <si>
    <t xml:space="preserve">สาย กพ.ถ. 69 -021 กศน. ผิวจราจรกว้าง 5.00 เมตร ระยะทาง 2,500 เมตร </t>
  </si>
  <si>
    <t>ร้อยละของครัวเรือนที่มีการคมนาคมสะดวก รวดเร็วขึ้น</t>
  </si>
  <si>
    <t>ประชาชนมีความปลอดภัยในการเดินทาง การสัญจรไปมาสะดวก</t>
  </si>
  <si>
    <t>สายชายงาม-แสงธรรม บริเวณแยก บ้านนางลูกชิ้น แถมพร ถึงแยกบ้านนายรถ กล่ำเจริญ ผิวจราจรกว้าง 5.00 เมตร ระยะทาง 600 เมตร</t>
  </si>
  <si>
    <t>สาย กพ.ถ 69-001 บ้านวังน้ำวน-หนองชุมแสง ผิวจราจรกว้าง 6.00 เมตร ระยะทาง 800 เมตร (โครงการต่อเนื่อง)</t>
  </si>
  <si>
    <t>ร้อยละครัวเรือนในเขตตำบลวังชะพลู-ตำบลบ่อถ้ำ มีการคมนาคมสะดวกเพิ่มขึ้น</t>
  </si>
  <si>
    <r>
      <rPr>
        <sz val="14"/>
        <color theme="1"/>
        <rFont val="TH SarabunIT๙"/>
        <charset val="134"/>
      </rPr>
      <t xml:space="preserve">สายบ้านหนองชุมแสง - บ้านคลองศรีนวล </t>
    </r>
    <r>
      <rPr>
        <u/>
        <sz val="14"/>
        <color theme="1"/>
        <rFont val="TH SarabunIT๙"/>
        <charset val="134"/>
      </rPr>
      <t>ช่วงที่ 1</t>
    </r>
    <r>
      <rPr>
        <sz val="14"/>
        <color theme="1"/>
        <rFont val="TH SarabunIT๙"/>
        <charset val="134"/>
      </rPr>
      <t xml:space="preserve"> จากสามแยก ถนน กพ.ถ 69-001 ถึงบริเวณบ้านนายสมชาย ชูศรี ผิวจราจรกว้าง 6.00 เมตร ระยะทาง 2,000 เมตร         </t>
    </r>
  </si>
  <si>
    <t>ก่อสร้างถนนคอนกรีตเสริมเหล็ก หมู่ที่ 19-2</t>
  </si>
  <si>
    <t xml:space="preserve">สาย กพ.ถ 69-026 บ้านสองหนอง-บ้านห้วยแก้วสามัคคี ผิวจราจรกว้าง 5.00 เมตร ระยะทาง 700 เมตร </t>
  </si>
  <si>
    <t>ก่อสร้างถนนคอนกรีตเสริมเหล็ก หมู่ที่ 6-19</t>
  </si>
  <si>
    <t xml:space="preserve">สาย กพ.ถ 69-032 บ้านไร่ดอนแตง-บ้านสองหนอง ผิวจราจรกว้าง 5.00 เมตร ระยะทาง 1,600 เมตร </t>
  </si>
  <si>
    <r>
      <rPr>
        <sz val="14"/>
        <color theme="1"/>
        <rFont val="TH SarabunIT๙"/>
        <charset val="134"/>
      </rPr>
      <t xml:space="preserve">สายบ้านหนองชุมแสง - บ้านคลองศรีนวล </t>
    </r>
    <r>
      <rPr>
        <u/>
        <sz val="14"/>
        <color theme="1"/>
        <rFont val="TH SarabunIT๙"/>
        <charset val="134"/>
      </rPr>
      <t>ช่วงที่ 2</t>
    </r>
    <r>
      <rPr>
        <sz val="14"/>
        <color theme="1"/>
        <rFont val="TH SarabunIT๙"/>
        <charset val="134"/>
      </rPr>
      <t xml:space="preserve"> จากบริเวณบ้านนายสุเทพ ยุติธรรม ถึงบริเวณไร่นายสำเริง พิลึก ผิวจราจรกว้าง ผิวจราจรกว้าง 6.00 เมตร ระยะทาง 2,000 เมตร                                                    </t>
    </r>
  </si>
  <si>
    <r>
      <rPr>
        <sz val="14"/>
        <color theme="1"/>
        <rFont val="TH SarabunIT๙"/>
        <charset val="134"/>
      </rPr>
      <t xml:space="preserve">สายบ้านหนองชุมแสง - บ้านคลองศรีนวล </t>
    </r>
    <r>
      <rPr>
        <u/>
        <sz val="14"/>
        <color theme="1"/>
        <rFont val="TH SarabunIT๙"/>
        <charset val="134"/>
      </rPr>
      <t>ช่วงที่ 3</t>
    </r>
    <r>
      <rPr>
        <sz val="14"/>
        <color theme="1"/>
        <rFont val="TH SarabunIT๙"/>
        <charset val="134"/>
      </rPr>
      <t xml:space="preserve"> จากบริเวณไร่นายสมจิตร ปานแสน ถึงเขตติดต่อตำบลบ่อถ้ำ ผิวจราจรกว้าง 6.00 เมตร ระยะทาง 2,000 เมตร</t>
    </r>
  </si>
  <si>
    <t>จากบริเวณหมู่ที่ 14 บ้านหนองชุมแสง ต.วังชะพลู ถึงเขตติดต่อ หมู่ที่ 15 บ้านใหม่พัฒนา ต.บ่อถ้ำ ผิวจราจรกว้าง 6.00 เมตร ระยะทาง 6,000 เมตร</t>
  </si>
  <si>
    <t>สายกพ.ถ 69-008 บ้านโป่งดู่-บ้านปอกระเจา ผิวจราจรกว้าง 5.00 เมตร ระยะทาง 900 เมตร</t>
  </si>
  <si>
    <t>ก่อสร้างถนนคอนกรีตเสริมเหล็ก หมู่ที่ 8-17</t>
  </si>
  <si>
    <t>สายชายงาม-แสงธรรม ผิวจราจรกว้าง 5.00 เมตร ระยะทาง 3,500 เมตร</t>
  </si>
  <si>
    <t>แยกสาย กพ.ถ 69-001 บ้านวังน้ำวน-หนองชุมแสง บริเวณบ้านนายเหลือ ธุรกิจ ถึงเขตติดต่อ ม.8 บ้านหนองช้างงาม ตำบลวังหามแห ผิวจราจรกว้าง 5.00 เมตร ระยะทาง 800 เมตร</t>
  </si>
  <si>
    <t>ร้อยละครัวเรือนในเขตตำบลวังชะพลู-ตำบลวังหามแหมีการคมนาคมสะดวกเพิ่มขึ้น</t>
  </si>
  <si>
    <t>สายกพ.ถ 69-016บ้านตองสุข-บ้านห้วยแก้ว</t>
  </si>
  <si>
    <t>หมู่ที่ 15-2</t>
  </si>
  <si>
    <t xml:space="preserve">สามัคคี ขนาดผิวจราจรกว้าง 6.00 เมตร </t>
  </si>
  <si>
    <t>ระยะทาง 3,200 เมตร</t>
  </si>
  <si>
    <t>จากบ้านนายวิเชียร สังสุด ถึงบ้านนายเหลือง น้อยเอี่ยม ผิวจราจรกว้าง 5.00 เมตร  ระยะทาง 1,600 เมตร พร้อมวางท่อ 100 x100 จำนวน 18 ท่อน ชนิด 2 ช่องทาง</t>
  </si>
  <si>
    <t>เรียบคันคลองงอแง หมู่ที่ 19 บ้านสองหนอง ถึงหมู่ที่ 3 บ้านช่องลม ผิวจราจรกว้าง 5.00 เมตร ระยะทาง 1,000 เมตร</t>
  </si>
  <si>
    <t>จากบ้านนายเทียบ กรรนีวงค์ ถึงลาดยางสายดงดำ-วังน้ำซึม ขนาดผิวจราจรกว้าง 5.00 เมตร ระยะทาง 2,000 เมตร พร้อมวางท่อ คสล. 1 จุด</t>
  </si>
  <si>
    <t>จากข้างอาคารอเนกประสงค์ หมู่ที่ 20 ถึงบ้านนางประนอม นิลสนธิ เขตติดต่อ หมู่ที่ 8 บ้านชายงาม ผิวจราจรกว้าง 5.00 เมตร ระยะทาง 3,000 เมตร พร้อมวางท่อระบายน้ำ 5 จุด</t>
  </si>
  <si>
    <t>จากข้างอาคารอเนกประสงค์ หมู่ที่ 20 ถึงบ้านนายสนั่น กลิ่นสังข์ ผิวจราจรกว้าง 5.00 เมตร ระยะทาง 1,400 เมตร</t>
  </si>
  <si>
    <t>ก่อสร้างถนนลาดยาง หมู่ที่ 1</t>
  </si>
  <si>
    <t>สายกลางทุ่ง จากบริเวณนานายโกมินทร์ น้อยแผ้ว  ถึงบริเวณนานายเสนาะ แจ้งดี ผิวจราจรกว้าง 4.00 เมตร ระยะทาง 2,500 เมตร</t>
  </si>
  <si>
    <t>ก่อสร้างถนนลาดยาง</t>
  </si>
  <si>
    <t>ก่อสร้างถนนลาดยาง หมู่ที่ 3</t>
  </si>
  <si>
    <t xml:space="preserve">สาย แยก อบจ.10029-บ้านทุ่งนกบิน ผิวจราจรกว้าง 6.00 เมตร ระยะทาง 3,000 เมตร </t>
  </si>
  <si>
    <t xml:space="preserve">สาย หมู่ 3 บ้านช่องลม ต.วังชะพลู ถึงเขตติดต่อ </t>
  </si>
  <si>
    <t>หมู่ที่ 3</t>
  </si>
  <si>
    <t>หมู่ 5 บ้านดอนโค้ง ต.ดอนแตง ขนาดผิวจราจร</t>
  </si>
  <si>
    <t xml:space="preserve">กว้าง 6.00 เมตร ระยะทาง 2,300 เมตร </t>
  </si>
  <si>
    <t>สายกพ.ถ 69-010 สายบ้านวังตาช่วย -</t>
  </si>
  <si>
    <t>หมู่ที่ 7</t>
  </si>
  <si>
    <t>บ้านวังหามแห  ผิวจราจรกว้าง 6.00 เมตร</t>
  </si>
  <si>
    <t xml:space="preserve">ระยะทาง 800 เมตร </t>
  </si>
  <si>
    <t>ก่อสร้างถนนลาดยาง หมู่ที่ 9</t>
  </si>
  <si>
    <t>สายโป่งดู่-ลืมหว้า หมู่ที่ 9 บ้านโป่งดู่        ต.วังชะพลู ถึงเขตติดต่อ หมู่ที่ 6 บ้านหนองยาง ต.บ่อถ้ำ ผิวจราจรกว้าง 6.๐๐ เมตร ระยะทาง 2,00๐ เมตร</t>
  </si>
  <si>
    <t>ก่อสร้างถนนคอนกรีตเสริมเหล็ก หมู่ที่ 1-13-2</t>
  </si>
  <si>
    <t xml:space="preserve">สาย กพ.ถ 69-014 บ.นาเหนือ - บ.สันเนินฯ -บ.ห้วยแก้วฯ ผิวจราจรกว้าง 5.00 เมตร ระยะทาง 2,000 เมตร </t>
  </si>
  <si>
    <t xml:space="preserve">สาย กพ.ถ 69-014 บ.นาเหนือ - บ.สันเนินฯ -บ.ห้วยแก้วฯ ผิวจราจรกว้าง 5.00 เมตร ระยะทาง 2,800 เมตร </t>
  </si>
  <si>
    <t>ก่อสร้างถนนลาดยาง หมู่ที่ 5-15</t>
  </si>
  <si>
    <t>สาย กพ.ถ69-004 บ้านวังน้ำซึม-บ้านหนองนา ผิวจราจรกว้าง 6.๐๐ เมตร ระยะทาง 2,70๐ เมตร</t>
  </si>
  <si>
    <t>ก่อสร้างถนนลาดยาง หมู่ที่ 10</t>
  </si>
  <si>
    <t>เส้นเรียบคลองลานตาแกะ หมู่ที่ 3 บ้านช่องลม ถึง ดอนตาล ขนาดผิวจราจรกว้าง 6.00 เมตร ระยะทาง 2,500 เมตร</t>
  </si>
  <si>
    <t>เชื่อมต่อจาก หมู่ที่ 3 บ้านช่องลม เส้นเรียบคันคลองงอแง จากนานายหมง วันดี ถึงนานายสวย ดีพิจารณ์ ขนาดผิวจราจรกว้าง 6.00 เมตร ระยะทาง 1,500 เมตร</t>
  </si>
  <si>
    <t>ก่อสร้างถนนลาดยาง หมู่ที่ 11-14</t>
  </si>
  <si>
    <t>สายกพ.ถ69-001บ้านวังน้ำวน-บ้านหนองชุมแสง เชื่อมหมู่ที่ 8 ตำบลวังหามแห ผิวจราจรกว้าง 6.๐๐ เมตร ระยะทาง 500 เมตร</t>
  </si>
  <si>
    <t>ก่อสร้างถนนลาดยาง หมู่ที่ 1-13-2</t>
  </si>
  <si>
    <t>ก่อสร้างถนนลาดยาง หมู่ที่ 11</t>
  </si>
  <si>
    <t>ถนนสาย กพ.ถ.69-013 บ้านวังน้ำวน-บ้านวังล้อม จากบริเวณหน้าวัดวังน้ำวน หมู่ที่ 11 ตำบลวังชะพลู ถึงเขตติดต่อ หมู่ที่ 4 ตำบลวังหามแห ขนาดผิวจราจรกว้าง 6.00 เมตร ระยะทาง 500 เมตร</t>
  </si>
  <si>
    <t>ร้อยละครัวเรือนในเขตตำบลวังชะพลู-ตำบลวังหามแห มีการคมนาคมสะดวกเพิ่มขึ้น</t>
  </si>
  <si>
    <t>ก่อสร้างถนนลาดยาง หมู่ที่ 14</t>
  </si>
  <si>
    <t>สาย กพ.ถ 69-011 บ้านหนองชุมแสง-บ้านคลองกระธาตุ ผิวจราจรกว้าง 6.00 เมตร ระยะทาง 4,000 เมตร</t>
  </si>
  <si>
    <t xml:space="preserve">สายบ้านหนองชุมแสง - บ้านคลองศรีนวล     ช่วงที่ 1 จากสามแยก ถนน กพ.ถ 69-001 ถึงบริเวณบ้านนายสมชาย ชูศรี ผิวจราจรกว้าง 6.00 เมตร ระยะทาง 2,000 เมตร         </t>
  </si>
  <si>
    <t xml:space="preserve">สายบ้านหนองชุมแสง - บ้านคลองศรีนวล     จากบริเวณบ้านนายสุเทพ ยุติธรรม ถึงบริเวณไร่นายสำเริง พิลึก ผิวจราจรกว้าง ผิวจราจรกว้าง 6.00 เมตร ระยะทาง 2,000 เมตร                                                    </t>
  </si>
  <si>
    <t>ก่อสร้างถนนลาดยาง หมู่ที่ 15</t>
  </si>
  <si>
    <t>จากบ้านนายพิภพ น้อยนาค ถึงทางแยกบ้านตองสุข ผิวจราจรกว้าง 5.00 เมตร ระยะทาง 700 เมตร</t>
  </si>
  <si>
    <t>จากวัดหนองนายาง ถึงทางแยกบ้านนายสำราญ อินทศร ผิวจราจรกว้าง 4.00 เมตรระยะทาง 1,500 เมตร พร้อมวางท่อระบายน้ำ 2 จุด</t>
  </si>
  <si>
    <t xml:space="preserve">จากบ้านนายเอี่ยม ปาละศรี ถึงเขตติดต่อ หมู่ที่ 9 บ้านโป่งดู่ ผิวจราจรกว้าง 5.00 เมตร ระยะทาง 1,500 เมตร </t>
  </si>
  <si>
    <t>จากบ้านนางชมัด เมืองสวรรค์ ถึงทางแยก หมู่ที่ 9 บ้านโป่งดู่ ผิวจราจรกว้าง 5.00 เมตร ระยะทาง 1,500 เมตร</t>
  </si>
  <si>
    <t>ก่อสร้างถนนคอนกรีตเสริมเหล็ก หมู่ที่ 17</t>
  </si>
  <si>
    <t>สาย กพ.ถ 69-019 บ้านแสงธรรม - ป่าต่ำ บริเวณถนนจาก ม.17 บ้านแสงธรรม ตำบลวังชะพลู เชื่อมต่อ ม.14 ตำบลบ่อถ้ำ ผิวจราจรกว้าง 6.00 เมตร ระยะทาง 3,000 เมตร</t>
  </si>
  <si>
    <t xml:space="preserve">สาย กพ.ถ 69-001 บ้านวังน้ำวน-หนองชุมแสง </t>
  </si>
  <si>
    <t>หมู่ที่ 14</t>
  </si>
  <si>
    <t>ผิวจราจรกว้าง 6.00 เมตร ระยะทาง 400 เมตร</t>
  </si>
  <si>
    <t>(โครงการต่อเนื่อง)</t>
  </si>
  <si>
    <t>ในเขต อปท.เชื่อม</t>
  </si>
  <si>
    <t>ตำบลข้างเคียง</t>
  </si>
  <si>
    <t>ก่อสร้างถนนลาดยาง หมู่ที่ 18</t>
  </si>
  <si>
    <t>ก่อสร้างถนนลาดยาง หมู่ที่ 19</t>
  </si>
  <si>
    <t>ซ่อมสร้างถนนลาดยาง</t>
  </si>
  <si>
    <t>สายกพ.ถ69-014 บ.นาเหนือ-บ.สันเนินดินแดง-</t>
  </si>
  <si>
    <t>หมู่ที่ 1-13-2</t>
  </si>
  <si>
    <t xml:space="preserve">บ.ห้วยแก้วสามัคคี ขนาดผิวจราจรกว้าง </t>
  </si>
  <si>
    <t>6.00 เมตร ระยะทาง 2,500 เมตร</t>
  </si>
  <si>
    <t>สาย กพ.ถ.69-002 บ.หนองปลิง-บ.หนองบอน</t>
  </si>
  <si>
    <t>หมู่ที่ 2</t>
  </si>
  <si>
    <t xml:space="preserve">ขนาดผิวจราจรกว้าง 6.00 เมตร ระยะทาง </t>
  </si>
  <si>
    <t xml:space="preserve">2,500 เมตร </t>
  </si>
  <si>
    <t>สาย กพ.ถ69-004 บ้านวังน้ำซึม-บ้านหนองนา</t>
  </si>
  <si>
    <t>หมู่ที่ 5-15</t>
  </si>
  <si>
    <t xml:space="preserve">2,800 เมตร </t>
  </si>
  <si>
    <t>สายกพ.ถ69-010 บ้านวังตาช่วย-บ้านวังหามแห</t>
  </si>
  <si>
    <t>ขนาดผิวจราจรกว้าง 6.00 เมตร ระยะทาง</t>
  </si>
  <si>
    <t>สาย กพ.ถ 69-015 คอกวัว ผิวจราจรกว้าง 5.00 เมตร ระยะทาง 1,500 เมตร</t>
  </si>
  <si>
    <t xml:space="preserve">สาย กพ.ถ 69-011 บ้านหนองชุมแสง-บ้านคลองกระธาตุ ตำบลบ่อถ้ำ ผิวจราจรกว้าง 6.00 เมตร ระยะทาง 2,000 เมตร </t>
  </si>
  <si>
    <t xml:space="preserve">ก่อสร้างถนนคอนกรีตเสริมเหล็ก หมู่ที่ 3 สาย </t>
  </si>
  <si>
    <t xml:space="preserve"> สาย กพ.ถ 69-017 บ้านช่องลม ถึงบ้านห้วยแก้วสามัคคี(บริเวณหมู่ที่3 บ้านช่องลม) ผิวจราจรกว้าง 5.00 เมตร ระยะทาง 750 เมตร</t>
  </si>
  <si>
    <t xml:space="preserve">ก่อสร้างถนนคอนกรีตเสริมเหล็ก หมู่ที่ 9 </t>
  </si>
  <si>
    <t xml:space="preserve"> สายโป่งดู่-ลืมหว้า หมู่ที่ 9 บ้านโป่งดู่ ต.วังชะพลู ถึงเขตติดต่อ หมู่ที่ 6 บ้านหนองยาง ต.บ่อถ้ำ ผิวจราจรกว้าง     6.๐๐ เมตร ระยะทาง 2,000 เมตร</t>
  </si>
  <si>
    <t xml:space="preserve">ก่อสร้างถนนคอนกรีตเสริมเหล็ก หมู่ที่ 18 </t>
  </si>
  <si>
    <t>กพ.ถ 69-015 คอกวัว ผิวจราจรกว้าง 5.00 เมตร ระยะทาง 1,500 เมตร</t>
  </si>
  <si>
    <t>สาย กพ.ถ 69-027 ปอกระเจา ผิวจราจรกว้าง 5.00 เมตร ระยะทาง 2,300 เมตร</t>
  </si>
  <si>
    <t>สาย กพ.ถ 69-029 วัดหนองยาง ผิวจราจรกว้าง 5.00 เมตร ระยะทาง 900 เมตร</t>
  </si>
  <si>
    <t>ก่อสร้างถนนคอนกรีตเสริมเหล็ก หมู่ที่ 18-15</t>
  </si>
  <si>
    <t>สาย กพ.ถ 69-028 บ้านเนินสำราญ-บ้านหนองนา ผิวจราจรกว้าง 5.00 เมตร ระยะทาง 1,800 เมตร</t>
  </si>
  <si>
    <t>สาย รางแฟบ ผิวจราจรกว้าง 5.00 เมตร ระยะทาง 1,700 เมตร</t>
  </si>
  <si>
    <t>ก่อสร้างถนนคอนกรีตเสริมเหล็ก หมู่ที่ 13-3</t>
  </si>
  <si>
    <t>สาย แยก กพ.ถ69-014-บ้านหนองบอน ผิวจราจรกว้าง 5.00 เมตร ระยะทาง 2,500 เมตร</t>
  </si>
  <si>
    <t>สาย แยก กพ.ถ69-001-บ้านหนองปักแรด ผิวจราจรกว้าง 5.00 เมตร ระยะทาง 1,700 เมตร</t>
  </si>
  <si>
    <t>ก่อสร้างถนนคอนกรีตเสริมเหล็ก หมู่ที่ 5-15</t>
  </si>
  <si>
    <t>สาย แยก กพ.ถ69-004-กลุ่มตองสุข        ผิวจราจรกว้าง 5.00 เมตร ระยะทาง 1,700 เมตร</t>
  </si>
  <si>
    <t>สร้างถนนคอนกรีตเสริมเหล็ก หมู่ที่ 1</t>
  </si>
  <si>
    <t>สายหมู่ที่ 1 บ้านนาเหนือ ตำบลวังชะพลู เชื่อม หมู่ที่ 6 ตำบลสลกบาตร ผิวจราจรกว้าง 5.00 เมตร ระยะทาง 1,500 เมตร</t>
  </si>
  <si>
    <t>ซ่อมสร้างถนนลาดยาง หมู่ที่ 8</t>
  </si>
  <si>
    <t>แยกสาย กพ.ถ 69-001 บ้านวังน้ำวน-หนองชุมแสง บริเวณหมู่ที่ 8 บ้านชายงาม ผิวจราจรกว้าง 6.00 เมตร ระยะทาง 1,500 เมตร</t>
  </si>
  <si>
    <t>สายกพ.ถ69-001บ้านวังน้ำวน-บ้านหนองชุมแสง</t>
  </si>
  <si>
    <t>หมู่ที่ 11-14</t>
  </si>
  <si>
    <t xml:space="preserve">ขนาดผิวจราจรกว้าง 6.00 เมตร  </t>
  </si>
  <si>
    <t xml:space="preserve">ระยะทาง 4,800 เมตร </t>
  </si>
  <si>
    <t>สาย กพ.ถ.69-003 บ.ตะแบกงาม - บ.วังน้ำวน</t>
  </si>
  <si>
    <t>หมู่ที่ 16-11</t>
  </si>
  <si>
    <t xml:space="preserve">2,000 เมตร </t>
  </si>
  <si>
    <t xml:space="preserve">สายกพ.ถ 69-019 บ้านแสงธรรม - ป่าต่ำ </t>
  </si>
  <si>
    <t>หมู่ที่ 17</t>
  </si>
  <si>
    <t xml:space="preserve">3,000 เมตร </t>
  </si>
  <si>
    <t>ก่อสร้างถนนลาดยาง หมู่ที่ 17 ตำบลวังชะพลู เชื่อม หมู่ที่ 14 ตำบลบ่อถ้ำ อำเภอขาณุวรลักษบุรี จังหวัดกำแพงเพชร</t>
  </si>
  <si>
    <t>กว้าง 6.00 เมตร  ระยะทาง 3,000 เมตร หนา 0.04  เมตร หรือมีพื้นที่ผิวจราจรไม่น้อยกว่า 18,000  ตารางเมตร</t>
  </si>
  <si>
    <t>ก่อสร้างถนนลาดยาง หมู่ที่ 14 ตำบลวังชะพลู เชื่อม หมู่ที่ 5 ตำบลวังหามแห อำเภอขาณุวรลักษบุรี จังหวัดกำแพงเพชร</t>
  </si>
  <si>
    <t>กว้าง 6.00 เมตร   ระยะทาง 400 เมตร   หนา 0.04  เมตร หรือมีพื้นที่ผิวจราจรไม่น้อยกว่า 2,400 ตารางเมตร</t>
  </si>
  <si>
    <t>ก่อสร้างถนนลาดยาง หมู่ที่ 11 ตำบลวังชะพลู เชื่อม หมู่ที่ 4 ตำบลวังหามแห อำเภอขาณุวรลักษบุรี จังหวัดกำแพงเพชร</t>
  </si>
  <si>
    <t>กว้าง 6.00 เมตร  ระยะทาง 500 เมตร  หนา 0.04 เมตร หรือมีพื้นที่ผิวจราจรไม่น้อยกว่า  3,000 ตารางเมตร</t>
  </si>
  <si>
    <t>ก่อสร้างถนนลาดยาง หมู่ที่ 7 ตำบลวังชะพลู เชื่อม หมู่ที่ 8 ตำบลวังหามแห อำเภอขาณุวรลักษบุรี จังหวัดกำแพงเพชร</t>
  </si>
  <si>
    <t>กว้าง 6.00 เมตร  ระยะทาง 800 เมตร  หนา 0.04  เมตร หรือมีพื้นที่ผิวจราจรไม่น้อยกว่า 4,800 ตารางเมตร</t>
  </si>
  <si>
    <t>ก่อสร้างถนนลาดยาง หมู่ที่ 9 ตำบลวังชะพลู เชื่อม หมู่ที่ 6 ตำบลบ่อถ้ำ อำเภอขาณุวรลักษบุรี จังหวัดกำแพงเพชร</t>
  </si>
  <si>
    <t>กว้าง 6.00 เมตร   ระยะทาง 2,000 เมตร หนา 0.04  เมตร  หรือมีพื้นที่ผิวจราจรไม่น้อยกว่า 12,000 ตารางเมตร</t>
  </si>
  <si>
    <t>ก่อสร้างถนนลาดยาง หมู่ที่ 3 ตำบลวังชะพลู เชื่อม หมู่ที่ 5 ตำบลดอนแตง อำเภอขาณุวรลักษบุรี จังหวัดกำแพงเพชร</t>
  </si>
  <si>
    <t>กว้าง 5.00 เมตร  ระยะทาง 1,600 เมตร หนา 0.04 เมตร  หรือมีพื้นที่ผิวจราจรไม่น้อยกว่า 13,800  ตารางเมตร</t>
  </si>
  <si>
    <t>ก่อสร้างถนนลาดยาง หมู่ที่ 14 ตำบลวังชะพลู เชื่อม หมู่ที่ 15 ตำบลบ่อถ้ำ อำเภอขาณุวรลักษบุรี จังหวัดกำแพงเพชร</t>
  </si>
  <si>
    <t>กว้าง 6.00 เมตร  ระยะทาง 6,000 เมตร หนา 0.04   เมตร หรือมีพื้นที่ผิวจราจรไม่น้อยกว่า 36,000 ตารางเมตร</t>
  </si>
  <si>
    <t>ก่อสร้างถนนลาดยาง หมู่ที่ 1 ตำบลวังชะพลู เชื่อม หมู่ที่ 6 ตำบลสลกบาตร อำเภอขาณุวรลักษบุรี จังหวัดกำแพงเพชร</t>
  </si>
  <si>
    <t>กว้าง 5.00 เมตร  ระยะทาง 1,500 เมตร  หนา 0.04 เมตร หรือมีพื้นที่ผิวจราจรไม่น้อยกว่า  7,500 ตารางเมตร</t>
  </si>
  <si>
    <t>ก่อสร้างถนนลาดยาง หมู่ที่ 4 ตำบลวังชะพลู เชื่อม หมู่ที่ 4 ตำบลดอนแตงอำเภอขาณุวรลักษบุรี จังหวัดกำแพงเพชร</t>
  </si>
  <si>
    <t>กว้าง 5.00 เมตร ระยะทาง 600 เมตร หนา 0.04  เมตร หรือมีพื้นที่ผิวจราจรไม่น้อยกว่า  3,000  ตารางเมตร</t>
  </si>
  <si>
    <t>ก่อสร้างถนนลาดยาง หมู่ที่ 2 ตำบลวังชะพลู เชื่อม หมู่ที่ 9 ตำบลบ่อถ้ำ อำเภอขาณุวรลักษบุรี จังหวัดกำแพงเพชร</t>
  </si>
  <si>
    <t>กว้าง 5.00 เมตร ระยะทาง 1,750 เมตร  หนา 0.04   เมตร หรือมีพื้นที่ผิวจราจรไม่น้อยกว่า  8,750 ตารางเมตร</t>
  </si>
  <si>
    <t>ก่อสร้างถนนลาดยาง หมู่ที่ 14 ตำบลวังชะพลู เชื่อม หมู่ที่ 8 ตำบลวังหามแห อำเภอขาณุวรลักษบุรี จังหวัดกำแพงเพชร</t>
  </si>
  <si>
    <t>กว้าง 6.00 เมตร ระยะทาง 1,500 เมตร หนา 0.04  เมตร หรือมีพื้นที่ผิวจราจรไม่น้อยกว่า  9,000  ตารางเมตร</t>
  </si>
  <si>
    <t>กว้าง 6.00 เมตร ระยะทาง 2,000 เมตร หนา 0.04   เมตร หรือมีพื้นที่ผิวจราจรไม่น้อยกว่า 12,000 ตารางเมตร</t>
  </si>
  <si>
    <t>ก่อสร้างถนนลาดยาง หมู่ที่ 7 ตำบลวังชะพลู เชื่อม หมู่ที่ 4 ตำบลวังหามแห อำเภอขาณุวรลักษบุรี จังหวัดกำแพงเพชร</t>
  </si>
  <si>
    <t>กว้าง 5.00 เมตร ระยะทาง 500 เมตร หนา 0.04   เมตร หรือมีพื้นที่ผิวจราจรไม่น้อยกว่า  2,500 ตารางเมตร</t>
  </si>
  <si>
    <t>ก่อสร้างถนนลาดยาง หมู่ที่ 7 ตำบลวังชะพลู เชื่อม หมู่ที่ 4 ตำบลบ่อถ้ำ อำเภอขาณุวรลักษบุรี จังหวัดกำแพงเพชร</t>
  </si>
  <si>
    <t>กว้าง 5.00 เมตร ระยะทาง 1,200 เมตร หนา 0.04   เมตร หรือมีพื้นที่ผิวจราจรไม่น้อยกว่า  6,000 ตารางเมตร</t>
  </si>
  <si>
    <t>ก่อสร้างถนนลาดยาง หมู่ที่ 6 ตำบลวังชะพลู เชื่อม หมู่ที่ 5 ตำบลดอนแตงอำเภอขาณุวรลักษบุรี จังหวัดกำแพงเพชร</t>
  </si>
  <si>
    <t>กว้าง 5.00 เมตร ระยะทาง 2,500 เมตร หนา 0.04  เมตร หรือมีพื้นที่ผิวจราจรไม่น้อยกว่า  3,000 ตารางเมตร</t>
  </si>
  <si>
    <t>ขุดลอกคลอง หมู่ที่ 14 ตำบลวังชะพลู เชื่อม ตำบลบ่อถ้ำ อำเภอขาณุวรลักษบุรี จังหวัดกำแพงเพชร</t>
  </si>
  <si>
    <t>เพื่อขุดลอกคลองที่ตื้นเขินเพิ่มการรองรับปริมาตรความจุน้ำ และน้ำสามารถไหลผ่านได้สะดวกมาขึ้น</t>
  </si>
  <si>
    <t>ปากคลองกว้างไม่น้อยกว่า กว้าง 15.00 เมตร  ลึก  3.00 เมตร ยาว 2,200 เมตร  ปริมาตรดินขุดไม่น้อยกว่า  66,000 ตารางเมตร</t>
  </si>
  <si>
    <t>ประชาชนตำบลวังชะพลูเชื่อมตำบลบ่อถ้า มีน้ำอุปโภค-บริโภค และทำการเกษตร เพิ่มขึ้น</t>
  </si>
  <si>
    <t>1.ประชาชนสามารถใช้น้ำในการเพราะปลูกพืชนอกฤดูกาลทำเกษตรได้              2.เพิ่มผลผลิตทางการเกษตรให้กับเกษตร                3.ประชาชนมีน้ำใช้ อุปโภคบริโภคและการเกษตรอย่างเพียงพอ</t>
  </si>
  <si>
    <t>โครงการขุดลอกคลอง หมู่ที่ 14</t>
  </si>
  <si>
    <t>ขุดลอกคลองบ้านหนองชุมแสง หมู่ที่ 14 ตำบลวังชะพลู ต่อจากคลองหมู่ที่ ๘ ตำบลบ่อถ้ำ บริเวณนานายบัว  สิงห์ลอ ถีง บ้านจิตรมาส หมู่ที่ 5 ตำบลวังหามแห ปากคลองกว้าง 15.00 เมตร ระยะทาง 2,200 เมตร</t>
  </si>
  <si>
    <t>บัญชีครุภัณฑ์</t>
  </si>
  <si>
    <t>แผนงาน</t>
  </si>
  <si>
    <t>หมวด</t>
  </si>
  <si>
    <t>ประเภท</t>
  </si>
  <si>
    <t xml:space="preserve">                   เป้าหมาย               (ผลผลิตของครุภัณฑ์)</t>
  </si>
  <si>
    <t>บริหารงานทั่วไป</t>
  </si>
  <si>
    <t>ค่าครุภัณฑ์</t>
  </si>
  <si>
    <t>ครุภัณฑ์คอมพิวเตอร์</t>
  </si>
  <si>
    <t>เพื่อจัดซื้อครุภัณฑ์คอมพิวเตอร์ เครื่องคอมพิวเตอร์สำหรับประมวลผล จำนวน 2 เครื่อง</t>
  </si>
  <si>
    <t>สำนักปลัด อบต.</t>
  </si>
  <si>
    <t>เพื่อจัดซื้อครุภัณฑ์คอมพิวเตอร์ เครื่องสำรองไฟ ขนาด 800 VA จำนวน 2 เครื่อง</t>
  </si>
  <si>
    <t>เพื่อจัดซื้อครุภัณฑ์คอมพิวเตอร์ เครื่องพิมพ์ Multifunction ชนิดเลเซอร์ จำนวน 2 เครื่อง</t>
  </si>
  <si>
    <t xml:space="preserve">ครุภัณฑ์โฆษณาและเผยแพร่  </t>
  </si>
  <si>
    <t>เพื่อจัดซื้อครุภัณฑ์โฆษณาและเผยแพร่ กล้องถ่ายภาพนิ่ง ระบบดิจิตอล จำนวน 1 ชุด</t>
  </si>
  <si>
    <t>ครุภัณฑ์สำนักงาน</t>
  </si>
  <si>
    <t>เพื่อจัดซื้อครุภัณฑ์สำนักงาน เครื่องปรับอากาศแบบแยกส่วน (ราคารวมติดตั้ง) ชนิดแบบตั้งพื้นหรือแบบแขวน ขนาด 36,000 บีทียู จำนวน 2 เครื่อง</t>
  </si>
  <si>
    <t>เพื่อจัดซื้อครุภัฑณ์สำนักงาน เก้าอี้สำนักงาน จำนวน 4 ตัว</t>
  </si>
  <si>
    <t>เคหะและชุมชน</t>
  </si>
  <si>
    <t>เพื่อจัดซื้อครุภัณ์สำนักงาน เก้าอี้สำนักงานพนักพิงหนัง จำนวน 6 ตัว</t>
  </si>
  <si>
    <t>เพื่อจัดซื้อครุภัณฑ์สำนักงาน โต๊ะทำงาน ขาเหล็กเงา 5 ลิ้นชัก ซ้าย - ขวา W 180 CM จำนวน 2 ตัว</t>
  </si>
  <si>
    <t>เพื่อจัดซื้อครุภัณฑ์สำนักงาน ตู้เก็บเอกสาร บานเหล็กเลื่อนกระจก ขนาด 5 ฟุต จำนวน 2 หลัง</t>
  </si>
  <si>
    <t>เพื่อจัดซื้อครุภัณฑ์คอมพิวเตอร์ เครื่องคอมพิวเตอร์สำหรับประมวลผล จำนวน 1 เครื่อง</t>
  </si>
  <si>
    <t>เพื่อจัดซื้อครุภัณฑ์คอมพิวเตอร์ เครื่องพิมพ์แบบฉีดหมึก สำหรับกระดาษ A3 จำนวน 2 เครื่อง</t>
  </si>
  <si>
    <t>ครุภัณฑ์ก่อสร้าง</t>
  </si>
  <si>
    <t>เพื่อจัดซื้อครุภัณฑ์ก่อสร้าง เครื่องอัดอากาศ ขนาด 300 ลิตร จำนวน 1 เครื่อง</t>
  </si>
  <si>
    <t>ถนน</t>
  </si>
  <si>
    <t>น้ำ</t>
  </si>
  <si>
    <t>ไฟฟ้า</t>
  </si>
  <si>
    <t>อื่นๆ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</si>
</sst>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(* #,##0.00_);_(* \(#,##0.00\);_(* &quot;-&quot;??_);_(@_)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_-* #,##0.00_-;\-* #,##0.00_-;_-* &quot;-&quot;??_-;_-@_-"/>
    <numFmt numFmtId="181" formatCode="_(* #,##0_);_(* \(#,##0\);_(* &quot;-&quot;??_);_(@_)"/>
    <numFmt numFmtId="182" formatCode="_-* #,##0_-;\-* #,##0_-;_-* &quot;-&quot;??_-;_-@_-"/>
    <numFmt numFmtId="183" formatCode="_(* #,##0.0_);_(* \(#,##0.0\);_(* &quot;-&quot;??_);_(@_)"/>
  </numFmts>
  <fonts count="53">
    <font>
      <sz val="11"/>
      <color theme="1"/>
      <name val="Tahoma"/>
      <charset val="134"/>
      <scheme val="minor"/>
    </font>
    <font>
      <sz val="22"/>
      <color theme="1"/>
      <name val="TH SarabunIT๙"/>
      <charset val="134"/>
    </font>
    <font>
      <b/>
      <sz val="22"/>
      <color theme="1"/>
      <name val="TH SarabunIT๙"/>
      <charset val="134"/>
    </font>
    <font>
      <b/>
      <sz val="14"/>
      <color theme="1"/>
      <name val="TH SarabunIT๙"/>
      <charset val="134"/>
    </font>
    <font>
      <sz val="14"/>
      <color theme="1"/>
      <name val="TH SarabunIT๙"/>
      <charset val="134"/>
    </font>
    <font>
      <sz val="12"/>
      <color theme="1"/>
      <name val="TH SarabunIT๙"/>
      <charset val="134"/>
    </font>
    <font>
      <b/>
      <sz val="12"/>
      <color theme="1"/>
      <name val="TH SarabunIT๙"/>
      <charset val="134"/>
    </font>
    <font>
      <sz val="13"/>
      <color theme="1"/>
      <name val="TH SarabunIT๙"/>
      <charset val="134"/>
    </font>
    <font>
      <sz val="14"/>
      <name val="TH SarabunIT๙"/>
      <charset val="134"/>
    </font>
    <font>
      <b/>
      <sz val="13"/>
      <color theme="1"/>
      <name val="TH SarabunIT๙"/>
      <charset val="134"/>
    </font>
    <font>
      <sz val="13"/>
      <name val="TH SarabunIT๙"/>
      <charset val="134"/>
    </font>
    <font>
      <sz val="16"/>
      <name val="TH SarabunIT๙"/>
      <charset val="134"/>
    </font>
    <font>
      <sz val="12"/>
      <name val="TH SarabunIT๙"/>
      <charset val="134"/>
    </font>
    <font>
      <sz val="13"/>
      <color rgb="FFFF0000"/>
      <name val="TH SarabunIT๙"/>
      <charset val="134"/>
    </font>
    <font>
      <b/>
      <sz val="14"/>
      <name val="TH SarabunIT๙"/>
      <charset val="134"/>
    </font>
    <font>
      <b/>
      <sz val="13"/>
      <name val="TH SarabunIT๙"/>
      <charset val="134"/>
    </font>
    <font>
      <b/>
      <sz val="12"/>
      <color rgb="FFFF0000"/>
      <name val="TH SarabunIT๙"/>
      <charset val="134"/>
    </font>
    <font>
      <sz val="12"/>
      <name val="TH SarabunPSK"/>
      <charset val="134"/>
    </font>
    <font>
      <b/>
      <sz val="12"/>
      <name val="TH SarabunIT๙"/>
      <charset val="134"/>
    </font>
    <font>
      <sz val="10"/>
      <name val="TH SarabunIT๙"/>
      <charset val="134"/>
    </font>
    <font>
      <sz val="11"/>
      <name val="TH SarabunIT๙"/>
      <charset val="134"/>
    </font>
    <font>
      <sz val="10"/>
      <color theme="1"/>
      <name val="TH SarabunIT๙"/>
      <charset val="134"/>
    </font>
    <font>
      <sz val="12"/>
      <name val="Arial"/>
      <charset val="134"/>
    </font>
    <font>
      <sz val="12"/>
      <color theme="1"/>
      <name val="TH SarabunPSK"/>
      <charset val="134"/>
    </font>
    <font>
      <b/>
      <sz val="12"/>
      <name val="Arial"/>
      <charset val="134"/>
    </font>
    <font>
      <sz val="12"/>
      <color rgb="FF000000"/>
      <name val="TH SarabunIT๙"/>
      <charset val="134"/>
    </font>
    <font>
      <sz val="12"/>
      <color theme="1"/>
      <name val="Tahoma"/>
      <charset val="222"/>
      <scheme val="minor"/>
    </font>
    <font>
      <sz val="12"/>
      <color rgb="FFFF0000"/>
      <name val="TH SarabunIT๙"/>
      <charset val="134"/>
    </font>
    <font>
      <b/>
      <sz val="11"/>
      <color theme="1"/>
      <name val="TH SarabunIT๙"/>
      <charset val="134"/>
    </font>
    <font>
      <sz val="11"/>
      <color theme="1"/>
      <name val="TH SarabunIT๙"/>
      <charset val="134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1"/>
      <color theme="1"/>
      <name val="Tahoma"/>
      <charset val="222"/>
      <scheme val="minor"/>
    </font>
    <font>
      <sz val="10"/>
      <name val="Arial"/>
      <charset val="134"/>
    </font>
    <font>
      <b/>
      <u/>
      <sz val="14"/>
      <color theme="1"/>
      <name val="TH SarabunIT๙"/>
      <charset val="134"/>
    </font>
    <font>
      <u/>
      <sz val="14"/>
      <color theme="1"/>
      <name val="TH SarabunIT๙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9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40" fillId="6" borderId="19" applyNumberFormat="0" applyAlignment="0" applyProtection="0">
      <alignment vertical="center"/>
    </xf>
    <xf numFmtId="0" fontId="41" fillId="7" borderId="21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80" fontId="49" fillId="0" borderId="0" applyFont="0" applyFill="0" applyBorder="0" applyAlignment="0" applyProtection="0"/>
    <xf numFmtId="180" fontId="50" fillId="0" borderId="0" applyFont="0" applyFill="0" applyBorder="0" applyAlignment="0" applyProtection="0"/>
    <xf numFmtId="0" fontId="50" fillId="0" borderId="0"/>
    <xf numFmtId="0" fontId="49" fillId="0" borderId="0"/>
  </cellStyleXfs>
  <cellXfs count="707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3" fontId="5" fillId="0" borderId="12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/>
    </xf>
    <xf numFmtId="3" fontId="6" fillId="0" borderId="12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3" fillId="0" borderId="0" xfId="0" applyFont="1" applyFill="1"/>
    <xf numFmtId="0" fontId="3" fillId="0" borderId="0" xfId="52" applyFont="1" applyFill="1"/>
    <xf numFmtId="0" fontId="4" fillId="0" borderId="0" xfId="52" applyFont="1" applyFill="1"/>
    <xf numFmtId="0" fontId="4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52" applyFont="1" applyFill="1" applyAlignment="1">
      <alignment horizontal="center" vertical="top"/>
    </xf>
    <xf numFmtId="181" fontId="3" fillId="0" borderId="0" xfId="49" applyNumberFormat="1" applyFont="1" applyFill="1" applyAlignment="1">
      <alignment horizontal="center" vertical="top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49" fontId="3" fillId="0" borderId="13" xfId="1" applyNumberFormat="1" applyFont="1" applyFill="1" applyBorder="1" applyAlignment="1">
      <alignment horizontal="center" vertical="center"/>
    </xf>
    <xf numFmtId="0" fontId="4" fillId="0" borderId="12" xfId="52" applyFont="1" applyFill="1" applyBorder="1" applyAlignment="1">
      <alignment horizontal="center" vertical="top"/>
    </xf>
    <xf numFmtId="0" fontId="8" fillId="0" borderId="12" xfId="51" applyFont="1" applyFill="1" applyBorder="1" applyAlignment="1">
      <alignment horizontal="left" vertical="top" wrapText="1" shrinkToFit="1"/>
    </xf>
    <xf numFmtId="0" fontId="4" fillId="0" borderId="12" xfId="52" applyFont="1" applyFill="1" applyBorder="1" applyAlignment="1">
      <alignment vertical="top" wrapText="1"/>
    </xf>
    <xf numFmtId="0" fontId="8" fillId="0" borderId="12" xfId="51" applyFont="1" applyFill="1" applyBorder="1" applyAlignment="1">
      <alignment horizontal="left" vertical="top" wrapText="1"/>
    </xf>
    <xf numFmtId="181" fontId="4" fillId="0" borderId="12" xfId="49" applyNumberFormat="1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/>
    </xf>
    <xf numFmtId="181" fontId="3" fillId="0" borderId="12" xfId="0" applyNumberFormat="1" applyFont="1" applyFill="1" applyBorder="1"/>
    <xf numFmtId="0" fontId="9" fillId="0" borderId="0" xfId="52" applyFont="1" applyFill="1" applyAlignment="1">
      <alignment horizontal="center" vertical="top"/>
    </xf>
    <xf numFmtId="49" fontId="3" fillId="0" borderId="5" xfId="1" applyNumberFormat="1" applyFont="1" applyFill="1" applyBorder="1" applyAlignment="1">
      <alignment horizontal="center" vertical="center"/>
    </xf>
    <xf numFmtId="0" fontId="4" fillId="0" borderId="12" xfId="52" applyFont="1" applyFill="1" applyBorder="1" applyAlignment="1">
      <alignment horizontal="left" vertical="top" wrapText="1" shrinkToFit="1" readingOrder="1"/>
    </xf>
    <xf numFmtId="0" fontId="7" fillId="0" borderId="12" xfId="52" applyFont="1" applyFill="1" applyBorder="1" applyAlignment="1">
      <alignment horizontal="center" vertical="top" wrapText="1"/>
    </xf>
    <xf numFmtId="0" fontId="3" fillId="0" borderId="12" xfId="0" applyFont="1" applyFill="1" applyBorder="1"/>
    <xf numFmtId="0" fontId="9" fillId="0" borderId="12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vertical="top"/>
    </xf>
    <xf numFmtId="0" fontId="8" fillId="0" borderId="8" xfId="0" applyFont="1" applyFill="1" applyBorder="1" applyAlignment="1">
      <alignment horizontal="center" vertical="top"/>
    </xf>
    <xf numFmtId="0" fontId="8" fillId="0" borderId="8" xfId="0" applyFont="1" applyFill="1" applyBorder="1"/>
    <xf numFmtId="181" fontId="8" fillId="0" borderId="8" xfId="1" applyNumberFormat="1" applyFont="1" applyFill="1" applyBorder="1" applyAlignment="1">
      <alignment horizontal="center" vertical="top"/>
    </xf>
    <xf numFmtId="3" fontId="8" fillId="0" borderId="8" xfId="0" applyNumberFormat="1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center" vertical="top"/>
    </xf>
    <xf numFmtId="0" fontId="8" fillId="0" borderId="11" xfId="0" applyFont="1" applyFill="1" applyBorder="1"/>
    <xf numFmtId="0" fontId="8" fillId="0" borderId="13" xfId="0" applyFont="1" applyFill="1" applyBorder="1" applyAlignment="1">
      <alignment horizontal="center" vertical="top"/>
    </xf>
    <xf numFmtId="0" fontId="8" fillId="0" borderId="13" xfId="0" applyFont="1" applyFill="1" applyBorder="1"/>
    <xf numFmtId="0" fontId="10" fillId="0" borderId="8" xfId="0" applyFont="1" applyFill="1" applyBorder="1"/>
    <xf numFmtId="182" fontId="8" fillId="0" borderId="8" xfId="49" applyNumberFormat="1" applyFont="1" applyFill="1" applyBorder="1" applyAlignment="1">
      <alignment horizontal="center" vertical="top"/>
    </xf>
    <xf numFmtId="3" fontId="8" fillId="0" borderId="11" xfId="0" applyNumberFormat="1" applyFont="1" applyFill="1" applyBorder="1" applyAlignment="1">
      <alignment horizontal="center" vertical="top"/>
    </xf>
    <xf numFmtId="0" fontId="4" fillId="0" borderId="12" xfId="52" applyFont="1" applyFill="1" applyBorder="1" applyAlignment="1">
      <alignment horizontal="left" vertical="top" wrapText="1"/>
    </xf>
    <xf numFmtId="0" fontId="4" fillId="0" borderId="12" xfId="51" applyFont="1" applyFill="1" applyBorder="1" applyAlignment="1">
      <alignment horizontal="left" vertical="top" wrapText="1" shrinkToFit="1"/>
    </xf>
    <xf numFmtId="0" fontId="8" fillId="0" borderId="11" xfId="0" applyFont="1" applyFill="1" applyBorder="1" applyAlignment="1">
      <alignment vertical="top"/>
    </xf>
    <xf numFmtId="0" fontId="8" fillId="0" borderId="12" xfId="52" applyFont="1" applyFill="1" applyBorder="1" applyAlignment="1">
      <alignment horizontal="left" vertical="top" wrapText="1"/>
    </xf>
    <xf numFmtId="0" fontId="10" fillId="0" borderId="11" xfId="0" applyFont="1" applyFill="1" applyBorder="1"/>
    <xf numFmtId="3" fontId="8" fillId="0" borderId="11" xfId="0" applyNumberFormat="1" applyFont="1" applyFill="1" applyBorder="1"/>
    <xf numFmtId="3" fontId="8" fillId="0" borderId="13" xfId="0" applyNumberFormat="1" applyFont="1" applyFill="1" applyBorder="1" applyAlignment="1">
      <alignment horizontal="center" vertical="top"/>
    </xf>
    <xf numFmtId="0" fontId="8" fillId="0" borderId="11" xfId="5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top"/>
    </xf>
    <xf numFmtId="182" fontId="8" fillId="0" borderId="11" xfId="49" applyNumberFormat="1" applyFont="1" applyFill="1" applyBorder="1" applyAlignment="1">
      <alignment horizontal="center" vertical="top"/>
    </xf>
    <xf numFmtId="0" fontId="10" fillId="0" borderId="11" xfId="0" applyFont="1" applyFill="1" applyBorder="1" applyAlignment="1">
      <alignment horizontal="center" vertical="top"/>
    </xf>
    <xf numFmtId="3" fontId="8" fillId="0" borderId="11" xfId="51" applyNumberFormat="1" applyFont="1" applyFill="1" applyBorder="1" applyAlignment="1">
      <alignment horizontal="center" vertical="center"/>
    </xf>
    <xf numFmtId="182" fontId="8" fillId="0" borderId="13" xfId="49" applyNumberFormat="1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/>
    </xf>
    <xf numFmtId="0" fontId="8" fillId="0" borderId="8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top"/>
    </xf>
    <xf numFmtId="0" fontId="4" fillId="0" borderId="12" xfId="52" applyFont="1" applyFill="1" applyBorder="1"/>
    <xf numFmtId="0" fontId="8" fillId="0" borderId="12" xfId="52" applyFont="1" applyFill="1" applyBorder="1" applyAlignment="1">
      <alignment vertical="top" wrapText="1"/>
    </xf>
    <xf numFmtId="181" fontId="8" fillId="0" borderId="12" xfId="49" applyNumberFormat="1" applyFont="1" applyFill="1" applyBorder="1" applyAlignment="1">
      <alignment horizontal="center" vertical="top"/>
    </xf>
    <xf numFmtId="0" fontId="11" fillId="0" borderId="12" xfId="51" applyFont="1" applyFill="1" applyBorder="1" applyAlignment="1">
      <alignment vertical="top" wrapText="1"/>
    </xf>
    <xf numFmtId="182" fontId="11" fillId="0" borderId="12" xfId="50" applyNumberFormat="1" applyFont="1" applyFill="1" applyBorder="1" applyAlignment="1">
      <alignment horizontal="center" vertical="top"/>
    </xf>
    <xf numFmtId="0" fontId="8" fillId="0" borderId="4" xfId="52" applyFont="1" applyFill="1" applyBorder="1"/>
    <xf numFmtId="0" fontId="8" fillId="0" borderId="12" xfId="52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52" applyFont="1" applyFill="1" applyBorder="1" applyAlignment="1">
      <alignment horizontal="left" vertical="top" wrapText="1" shrinkToFit="1" readingOrder="1"/>
    </xf>
    <xf numFmtId="0" fontId="10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3" fillId="0" borderId="11" xfId="0" applyFont="1" applyFill="1" applyBorder="1"/>
    <xf numFmtId="0" fontId="13" fillId="0" borderId="13" xfId="0" applyFont="1" applyFill="1" applyBorder="1"/>
    <xf numFmtId="0" fontId="4" fillId="0" borderId="12" xfId="0" applyFont="1" applyFill="1" applyBorder="1" applyAlignment="1">
      <alignment horizontal="center" vertical="top"/>
    </xf>
    <xf numFmtId="181" fontId="4" fillId="0" borderId="12" xfId="1" applyNumberFormat="1" applyFont="1" applyFill="1" applyBorder="1" applyAlignment="1">
      <alignment horizontal="center" vertical="top"/>
    </xf>
    <xf numFmtId="181" fontId="4" fillId="0" borderId="12" xfId="1" applyNumberFormat="1" applyFont="1" applyFill="1" applyBorder="1" applyAlignment="1">
      <alignment vertical="top"/>
    </xf>
    <xf numFmtId="181" fontId="4" fillId="0" borderId="12" xfId="1" applyNumberFormat="1" applyFont="1" applyFill="1" applyBorder="1"/>
    <xf numFmtId="0" fontId="4" fillId="0" borderId="12" xfId="0" applyFont="1" applyBorder="1" applyAlignment="1">
      <alignment vertical="top"/>
    </xf>
    <xf numFmtId="0" fontId="4" fillId="0" borderId="12" xfId="0" applyFont="1" applyBorder="1"/>
    <xf numFmtId="0" fontId="8" fillId="0" borderId="13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 vertical="top"/>
    </xf>
    <xf numFmtId="0" fontId="4" fillId="0" borderId="12" xfId="52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5" fillId="2" borderId="0" xfId="0" applyFont="1" applyFill="1"/>
    <xf numFmtId="181" fontId="5" fillId="0" borderId="0" xfId="1" applyNumberFormat="1" applyFont="1" applyAlignment="1">
      <alignment vertical="top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181" fontId="3" fillId="0" borderId="0" xfId="1" applyNumberFormat="1" applyFont="1" applyAlignment="1">
      <alignment vertical="top"/>
    </xf>
    <xf numFmtId="0" fontId="5" fillId="0" borderId="12" xfId="0" applyFont="1" applyFill="1" applyBorder="1" applyAlignment="1">
      <alignment horizontal="center" vertical="top"/>
    </xf>
    <xf numFmtId="0" fontId="12" fillId="0" borderId="12" xfId="51" applyFont="1" applyFill="1" applyBorder="1" applyAlignment="1">
      <alignment horizontal="left" vertical="top" wrapText="1" shrinkToFit="1"/>
    </xf>
    <xf numFmtId="0" fontId="12" fillId="0" borderId="12" xfId="0" applyFont="1" applyFill="1" applyBorder="1" applyAlignment="1">
      <alignment vertical="top" wrapText="1"/>
    </xf>
    <xf numFmtId="181" fontId="5" fillId="0" borderId="12" xfId="1" applyNumberFormat="1" applyFont="1" applyFill="1" applyBorder="1" applyAlignment="1">
      <alignment vertical="top"/>
    </xf>
    <xf numFmtId="0" fontId="5" fillId="0" borderId="12" xfId="0" applyFont="1" applyBorder="1" applyAlignment="1">
      <alignment horizontal="center" vertical="top"/>
    </xf>
    <xf numFmtId="181" fontId="5" fillId="0" borderId="12" xfId="1" applyNumberFormat="1" applyFont="1" applyBorder="1" applyAlignment="1">
      <alignment vertical="top"/>
    </xf>
    <xf numFmtId="0" fontId="6" fillId="0" borderId="12" xfId="0" applyFont="1" applyFill="1" applyBorder="1" applyAlignment="1">
      <alignment horizontal="center" vertical="top"/>
    </xf>
    <xf numFmtId="181" fontId="6" fillId="0" borderId="12" xfId="1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12" fillId="0" borderId="0" xfId="51" applyFont="1" applyFill="1" applyBorder="1" applyAlignment="1">
      <alignment horizontal="left" vertical="top" wrapText="1" shrinkToFit="1"/>
    </xf>
    <xf numFmtId="0" fontId="12" fillId="0" borderId="0" xfId="0" applyFont="1" applyFill="1" applyBorder="1" applyAlignment="1">
      <alignment vertical="top" wrapText="1"/>
    </xf>
    <xf numFmtId="181" fontId="5" fillId="0" borderId="0" xfId="1" applyNumberFormat="1" applyFont="1" applyFill="1" applyBorder="1" applyAlignment="1">
      <alignment vertical="top"/>
    </xf>
    <xf numFmtId="0" fontId="5" fillId="2" borderId="12" xfId="0" applyFont="1" applyFill="1" applyBorder="1" applyAlignment="1">
      <alignment horizontal="center" vertical="top"/>
    </xf>
    <xf numFmtId="0" fontId="12" fillId="2" borderId="12" xfId="51" applyFont="1" applyFill="1" applyBorder="1" applyAlignment="1">
      <alignment horizontal="left" vertical="top" wrapText="1" shrinkToFit="1"/>
    </xf>
    <xf numFmtId="0" fontId="5" fillId="2" borderId="8" xfId="0" applyFont="1" applyFill="1" applyBorder="1" applyAlignment="1">
      <alignment vertical="top" wrapText="1"/>
    </xf>
    <xf numFmtId="181" fontId="5" fillId="2" borderId="12" xfId="1" applyNumberFormat="1" applyFont="1" applyFill="1" applyBorder="1" applyAlignment="1">
      <alignment vertical="top"/>
    </xf>
    <xf numFmtId="0" fontId="5" fillId="0" borderId="12" xfId="0" applyFont="1" applyFill="1" applyBorder="1" applyAlignment="1">
      <alignment vertical="top" wrapText="1"/>
    </xf>
    <xf numFmtId="181" fontId="5" fillId="0" borderId="12" xfId="1" applyNumberFormat="1" applyFont="1" applyBorder="1" applyAlignment="1">
      <alignment horizontal="right" vertical="top"/>
    </xf>
    <xf numFmtId="0" fontId="12" fillId="0" borderId="8" xfId="51" applyFont="1" applyFill="1" applyBorder="1" applyAlignment="1">
      <alignment horizontal="left" vertical="top" wrapText="1" shrinkToFit="1"/>
    </xf>
    <xf numFmtId="0" fontId="5" fillId="0" borderId="8" xfId="0" applyFont="1" applyFill="1" applyBorder="1" applyAlignment="1">
      <alignment vertical="top" wrapText="1"/>
    </xf>
    <xf numFmtId="181" fontId="5" fillId="0" borderId="8" xfId="1" applyNumberFormat="1" applyFont="1" applyBorder="1" applyAlignment="1">
      <alignment horizontal="right" vertical="top"/>
    </xf>
    <xf numFmtId="0" fontId="12" fillId="0" borderId="11" xfId="51" applyFont="1" applyFill="1" applyBorder="1" applyAlignment="1">
      <alignment horizontal="left" vertical="top" wrapText="1" shrinkToFit="1"/>
    </xf>
    <xf numFmtId="0" fontId="5" fillId="0" borderId="11" xfId="0" applyFont="1" applyBorder="1"/>
    <xf numFmtId="181" fontId="5" fillId="0" borderId="11" xfId="1" applyNumberFormat="1" applyFont="1" applyBorder="1" applyAlignment="1">
      <alignment horizontal="right" vertical="top"/>
    </xf>
    <xf numFmtId="0" fontId="5" fillId="0" borderId="11" xfId="0" applyFont="1" applyFill="1" applyBorder="1"/>
    <xf numFmtId="0" fontId="5" fillId="0" borderId="13" xfId="0" applyFont="1" applyBorder="1"/>
    <xf numFmtId="0" fontId="5" fillId="0" borderId="13" xfId="0" applyFont="1" applyFill="1" applyBorder="1"/>
    <xf numFmtId="181" fontId="5" fillId="0" borderId="13" xfId="1" applyNumberFormat="1" applyFont="1" applyBorder="1" applyAlignment="1">
      <alignment horizontal="right" vertical="top"/>
    </xf>
    <xf numFmtId="181" fontId="6" fillId="0" borderId="3" xfId="1" applyNumberFormat="1" applyFont="1" applyBorder="1" applyAlignment="1">
      <alignment horizontal="center"/>
    </xf>
    <xf numFmtId="181" fontId="6" fillId="0" borderId="4" xfId="1" applyNumberFormat="1" applyFont="1" applyBorder="1" applyAlignment="1">
      <alignment horizontal="center"/>
    </xf>
    <xf numFmtId="181" fontId="6" fillId="0" borderId="5" xfId="1" applyNumberFormat="1" applyFont="1" applyBorder="1" applyAlignment="1">
      <alignment horizontal="center"/>
    </xf>
    <xf numFmtId="181" fontId="6" fillId="0" borderId="12" xfId="1" applyNumberFormat="1" applyFont="1" applyBorder="1" applyAlignment="1">
      <alignment vertical="top"/>
    </xf>
    <xf numFmtId="0" fontId="5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left"/>
    </xf>
    <xf numFmtId="0" fontId="6" fillId="0" borderId="12" xfId="0" applyFont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/>
    <xf numFmtId="0" fontId="5" fillId="2" borderId="12" xfId="0" applyFont="1" applyFill="1" applyBorder="1" applyAlignment="1">
      <alignment horizontal="left" vertical="top" wrapText="1" shrinkToFit="1" readingOrder="1"/>
    </xf>
    <xf numFmtId="0" fontId="5" fillId="2" borderId="12" xfId="0" applyFont="1" applyFill="1" applyBorder="1" applyAlignment="1">
      <alignment horizontal="center" vertical="top" wrapText="1"/>
    </xf>
    <xf numFmtId="0" fontId="16" fillId="2" borderId="0" xfId="0" applyFont="1" applyFill="1" applyAlignment="1">
      <alignment vertical="top" wrapText="1"/>
    </xf>
    <xf numFmtId="0" fontId="5" fillId="0" borderId="12" xfId="0" applyFont="1" applyBorder="1" applyAlignment="1">
      <alignment horizontal="left" vertical="top" wrapText="1" shrinkToFit="1" readingOrder="1"/>
    </xf>
    <xf numFmtId="0" fontId="5" fillId="0" borderId="8" xfId="0" applyFont="1" applyBorder="1" applyAlignment="1">
      <alignment horizontal="left" vertical="top" wrapText="1" shrinkToFit="1" readingOrder="1"/>
    </xf>
    <xf numFmtId="0" fontId="5" fillId="0" borderId="8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/>
    </xf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wrapText="1"/>
    </xf>
    <xf numFmtId="181" fontId="5" fillId="0" borderId="0" xfId="1" applyNumberFormat="1" applyFont="1"/>
    <xf numFmtId="0" fontId="5" fillId="0" borderId="0" xfId="0" applyFont="1" applyAlignment="1">
      <alignment horizontal="center"/>
    </xf>
    <xf numFmtId="181" fontId="3" fillId="0" borderId="0" xfId="1" applyNumberFormat="1" applyFont="1"/>
    <xf numFmtId="0" fontId="5" fillId="0" borderId="8" xfId="0" applyFont="1" applyFill="1" applyBorder="1" applyAlignment="1">
      <alignment horizontal="center" vertical="top"/>
    </xf>
    <xf numFmtId="0" fontId="12" fillId="0" borderId="1" xfId="51" applyFont="1" applyFill="1" applyBorder="1" applyAlignment="1">
      <alignment horizontal="left" vertical="top" wrapText="1" shrinkToFit="1"/>
    </xf>
    <xf numFmtId="0" fontId="12" fillId="0" borderId="8" xfId="0" applyFont="1" applyFill="1" applyBorder="1" applyAlignment="1">
      <alignment vertical="top" wrapText="1"/>
    </xf>
    <xf numFmtId="0" fontId="12" fillId="0" borderId="2" xfId="51" applyFont="1" applyFill="1" applyBorder="1" applyAlignment="1">
      <alignment horizontal="left" vertical="top" wrapText="1"/>
    </xf>
    <xf numFmtId="181" fontId="5" fillId="0" borderId="8" xfId="1" applyNumberFormat="1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center" vertical="top"/>
    </xf>
    <xf numFmtId="0" fontId="12" fillId="0" borderId="9" xfId="51" applyFont="1" applyFill="1" applyBorder="1" applyAlignment="1">
      <alignment horizontal="left" vertical="top" wrapText="1" shrinkToFit="1"/>
    </xf>
    <xf numFmtId="0" fontId="12" fillId="0" borderId="13" xfId="0" applyFont="1" applyFill="1" applyBorder="1" applyAlignment="1">
      <alignment vertical="top" wrapText="1"/>
    </xf>
    <xf numFmtId="0" fontId="12" fillId="0" borderId="10" xfId="51" applyFont="1" applyFill="1" applyBorder="1" applyAlignment="1">
      <alignment horizontal="left" vertical="top" wrapText="1"/>
    </xf>
    <xf numFmtId="181" fontId="5" fillId="0" borderId="13" xfId="1" applyNumberFormat="1" applyFont="1" applyFill="1" applyBorder="1" applyAlignment="1">
      <alignment horizontal="center" vertical="top"/>
    </xf>
    <xf numFmtId="0" fontId="12" fillId="0" borderId="8" xfId="51" applyFont="1" applyFill="1" applyBorder="1" applyAlignment="1">
      <alignment horizontal="left" vertical="top" wrapText="1"/>
    </xf>
    <xf numFmtId="0" fontId="12" fillId="0" borderId="13" xfId="51" applyFont="1" applyFill="1" applyBorder="1" applyAlignment="1">
      <alignment horizontal="left" vertical="top" wrapText="1" shrinkToFit="1"/>
    </xf>
    <xf numFmtId="0" fontId="12" fillId="0" borderId="13" xfId="51" applyFont="1" applyFill="1" applyBorder="1" applyAlignment="1">
      <alignment horizontal="left" vertical="top" wrapText="1"/>
    </xf>
    <xf numFmtId="0" fontId="12" fillId="0" borderId="12" xfId="51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 shrinkToFit="1"/>
    </xf>
    <xf numFmtId="0" fontId="12" fillId="0" borderId="12" xfId="0" applyFont="1" applyFill="1" applyBorder="1" applyAlignment="1">
      <alignment horizontal="left" vertical="top" wrapText="1"/>
    </xf>
    <xf numFmtId="181" fontId="5" fillId="0" borderId="12" xfId="1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vertical="top" wrapText="1"/>
    </xf>
    <xf numFmtId="0" fontId="12" fillId="0" borderId="8" xfId="0" applyFont="1" applyFill="1" applyBorder="1" applyAlignment="1">
      <alignment horizontal="left" vertical="top"/>
    </xf>
    <xf numFmtId="0" fontId="12" fillId="0" borderId="13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wrapText="1"/>
    </xf>
    <xf numFmtId="0" fontId="5" fillId="0" borderId="12" xfId="0" applyFont="1" applyFill="1" applyBorder="1" applyAlignment="1">
      <alignment horizontal="left" vertical="top" wrapText="1" shrinkToFit="1" readingOrder="1"/>
    </xf>
    <xf numFmtId="0" fontId="5" fillId="0" borderId="1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81" fontId="6" fillId="0" borderId="12" xfId="1" applyNumberFormat="1" applyFont="1" applyFill="1" applyBorder="1"/>
    <xf numFmtId="0" fontId="5" fillId="0" borderId="0" xfId="0" applyFont="1" applyBorder="1" applyAlignment="1">
      <alignment horizontal="center" vertical="top"/>
    </xf>
    <xf numFmtId="181" fontId="5" fillId="0" borderId="0" xfId="1" applyNumberFormat="1" applyFont="1" applyBorder="1"/>
    <xf numFmtId="0" fontId="5" fillId="0" borderId="12" xfId="0" applyFont="1" applyFill="1" applyBorder="1" applyAlignment="1">
      <alignment vertical="top"/>
    </xf>
    <xf numFmtId="0" fontId="12" fillId="0" borderId="8" xfId="0" applyFont="1" applyFill="1" applyBorder="1" applyAlignment="1">
      <alignment vertical="top"/>
    </xf>
    <xf numFmtId="0" fontId="5" fillId="0" borderId="13" xfId="0" applyFont="1" applyFill="1" applyBorder="1" applyAlignment="1">
      <alignment vertical="top" wrapText="1"/>
    </xf>
    <xf numFmtId="0" fontId="6" fillId="0" borderId="12" xfId="0" applyFont="1" applyFill="1" applyBorder="1"/>
    <xf numFmtId="0" fontId="6" fillId="0" borderId="1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12" xfId="0" applyFont="1" applyFill="1" applyBorder="1" applyAlignment="1">
      <alignment horizontal="left" vertical="top" wrapText="1" shrinkToFit="1"/>
    </xf>
    <xf numFmtId="181" fontId="6" fillId="0" borderId="12" xfId="1" applyNumberFormat="1" applyFont="1" applyBorder="1"/>
    <xf numFmtId="0" fontId="6" fillId="0" borderId="12" xfId="0" applyFont="1" applyBorder="1" applyAlignment="1">
      <alignment horizontal="center"/>
    </xf>
    <xf numFmtId="181" fontId="5" fillId="0" borderId="0" xfId="1" applyNumberFormat="1" applyFont="1" applyAlignment="1">
      <alignment horizontal="right" vertical="top"/>
    </xf>
    <xf numFmtId="181" fontId="3" fillId="0" borderId="0" xfId="1" applyNumberFormat="1" applyFont="1" applyAlignment="1">
      <alignment horizontal="right" vertical="top"/>
    </xf>
    <xf numFmtId="0" fontId="3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12" fillId="0" borderId="6" xfId="51" applyFont="1" applyFill="1" applyBorder="1" applyAlignment="1">
      <alignment horizontal="left" vertical="top" wrapText="1" shrinkToFit="1"/>
    </xf>
    <xf numFmtId="0" fontId="5" fillId="0" borderId="6" xfId="0" applyFont="1" applyFill="1" applyBorder="1" applyAlignment="1">
      <alignment vertical="top" wrapText="1"/>
    </xf>
    <xf numFmtId="0" fontId="12" fillId="0" borderId="11" xfId="51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vertical="top" wrapText="1"/>
    </xf>
    <xf numFmtId="181" fontId="6" fillId="0" borderId="12" xfId="1" applyNumberFormat="1" applyFont="1" applyBorder="1" applyAlignment="1">
      <alignment horizontal="right" vertical="top"/>
    </xf>
    <xf numFmtId="181" fontId="5" fillId="0" borderId="1" xfId="1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left" vertical="top" wrapText="1" shrinkToFit="1" readingOrder="1"/>
    </xf>
    <xf numFmtId="0" fontId="5" fillId="0" borderId="2" xfId="0" applyFont="1" applyBorder="1" applyAlignment="1">
      <alignment horizontal="center" vertical="top"/>
    </xf>
    <xf numFmtId="181" fontId="5" fillId="0" borderId="6" xfId="1" applyNumberFormat="1" applyFont="1" applyBorder="1" applyAlignment="1">
      <alignment horizontal="right" vertical="top"/>
    </xf>
    <xf numFmtId="0" fontId="5" fillId="0" borderId="11" xfId="0" applyFont="1" applyBorder="1" applyAlignment="1">
      <alignment horizontal="left" vertical="top" wrapText="1" shrinkToFit="1" readingOrder="1"/>
    </xf>
    <xf numFmtId="0" fontId="5" fillId="0" borderId="7" xfId="0" applyFont="1" applyBorder="1" applyAlignment="1">
      <alignment horizontal="left" vertical="top" wrapText="1" shrinkToFit="1" readingOrder="1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vertical="top"/>
    </xf>
    <xf numFmtId="181" fontId="5" fillId="0" borderId="9" xfId="1" applyNumberFormat="1" applyFont="1" applyBorder="1" applyAlignment="1">
      <alignment horizontal="right" vertical="top"/>
    </xf>
    <xf numFmtId="0" fontId="5" fillId="0" borderId="13" xfId="0" applyFont="1" applyBorder="1" applyAlignment="1">
      <alignment horizontal="left" vertical="top" wrapText="1" shrinkToFit="1" readingOrder="1"/>
    </xf>
    <xf numFmtId="0" fontId="5" fillId="0" borderId="10" xfId="0" applyFont="1" applyBorder="1" applyAlignment="1">
      <alignment horizontal="left" vertical="top" wrapText="1" shrinkToFit="1" readingOrder="1"/>
    </xf>
    <xf numFmtId="0" fontId="5" fillId="0" borderId="10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 shrinkToFit="1" readingOrder="1"/>
    </xf>
    <xf numFmtId="0" fontId="5" fillId="0" borderId="6" xfId="0" applyFont="1" applyBorder="1" applyAlignment="1">
      <alignment horizontal="left" vertical="top" wrapText="1" shrinkToFit="1" readingOrder="1"/>
    </xf>
    <xf numFmtId="0" fontId="5" fillId="0" borderId="11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/>
    </xf>
    <xf numFmtId="0" fontId="5" fillId="0" borderId="9" xfId="0" applyFont="1" applyBorder="1" applyAlignment="1">
      <alignment horizontal="left" vertical="top" wrapText="1" shrinkToFit="1" readingOrder="1"/>
    </xf>
    <xf numFmtId="0" fontId="5" fillId="0" borderId="13" xfId="0" applyFont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181" fontId="3" fillId="0" borderId="0" xfId="1" applyNumberFormat="1" applyFont="1" applyAlignment="1"/>
    <xf numFmtId="2" fontId="5" fillId="0" borderId="0" xfId="1" applyNumberFormat="1" applyFont="1" applyAlignment="1">
      <alignment vertical="top"/>
    </xf>
    <xf numFmtId="0" fontId="5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vertical="top"/>
    </xf>
    <xf numFmtId="181" fontId="3" fillId="0" borderId="0" xfId="1" applyNumberFormat="1" applyFont="1" applyFill="1" applyAlignment="1">
      <alignment horizontal="center" vertical="top"/>
    </xf>
    <xf numFmtId="0" fontId="3" fillId="0" borderId="12" xfId="0" applyFont="1" applyFill="1" applyBorder="1" applyAlignment="1">
      <alignment horizontal="center" vertical="center" wrapText="1"/>
    </xf>
    <xf numFmtId="49" fontId="3" fillId="0" borderId="12" xfId="1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181" fontId="6" fillId="0" borderId="12" xfId="1" applyNumberFormat="1" applyFont="1" applyFill="1" applyBorder="1" applyAlignment="1">
      <alignment horizontal="center" vertical="top"/>
    </xf>
    <xf numFmtId="181" fontId="5" fillId="0" borderId="0" xfId="0" applyNumberFormat="1" applyFont="1"/>
    <xf numFmtId="181" fontId="6" fillId="0" borderId="0" xfId="1" applyNumberFormat="1" applyFont="1"/>
    <xf numFmtId="0" fontId="6" fillId="0" borderId="1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3" fillId="0" borderId="12" xfId="0" applyFont="1" applyBorder="1"/>
    <xf numFmtId="181" fontId="4" fillId="0" borderId="12" xfId="1" applyNumberFormat="1" applyFont="1" applyBorder="1"/>
    <xf numFmtId="181" fontId="3" fillId="3" borderId="12" xfId="1" applyNumberFormat="1" applyFont="1" applyFill="1" applyBorder="1"/>
    <xf numFmtId="0" fontId="12" fillId="0" borderId="0" xfId="51" applyFont="1" applyFill="1" applyAlignment="1">
      <alignment vertical="top"/>
    </xf>
    <xf numFmtId="0" fontId="18" fillId="0" borderId="0" xfId="51" applyFont="1" applyFill="1"/>
    <xf numFmtId="0" fontId="18" fillId="0" borderId="0" xfId="51" applyFont="1" applyFill="1" applyAlignment="1">
      <alignment vertical="center"/>
    </xf>
    <xf numFmtId="0" fontId="12" fillId="0" borderId="0" xfId="51" applyFont="1" applyFill="1" applyAlignment="1">
      <alignment vertical="center"/>
    </xf>
    <xf numFmtId="0" fontId="12" fillId="0" borderId="0" xfId="51" applyFont="1" applyFill="1" applyAlignment="1">
      <alignment horizontal="center" vertical="top"/>
    </xf>
    <xf numFmtId="0" fontId="12" fillId="0" borderId="0" xfId="51" applyFont="1" applyFill="1"/>
    <xf numFmtId="0" fontId="12" fillId="0" borderId="0" xfId="51" applyFont="1" applyFill="1" applyAlignment="1">
      <alignment horizontal="right"/>
    </xf>
    <xf numFmtId="0" fontId="12" fillId="0" borderId="0" xfId="51" applyFont="1" applyFill="1" applyAlignment="1">
      <alignment horizontal="center"/>
    </xf>
    <xf numFmtId="0" fontId="12" fillId="0" borderId="0" xfId="51" applyFont="1" applyFill="1" applyAlignment="1">
      <alignment horizontal="left"/>
    </xf>
    <xf numFmtId="0" fontId="3" fillId="0" borderId="0" xfId="0" applyFont="1" applyAlignment="1">
      <alignment horizontal="right"/>
    </xf>
    <xf numFmtId="1" fontId="12" fillId="0" borderId="8" xfId="51" applyNumberFormat="1" applyFont="1" applyFill="1" applyBorder="1" applyAlignment="1">
      <alignment horizontal="center" vertical="top"/>
    </xf>
    <xf numFmtId="0" fontId="12" fillId="0" borderId="8" xfId="51" applyFont="1" applyFill="1" applyBorder="1" applyAlignment="1">
      <alignment horizontal="left" vertical="center" shrinkToFit="1"/>
    </xf>
    <xf numFmtId="0" fontId="12" fillId="0" borderId="8" xfId="51" applyFont="1" applyFill="1" applyBorder="1" applyAlignment="1">
      <alignment horizontal="left" vertical="center"/>
    </xf>
    <xf numFmtId="182" fontId="12" fillId="0" borderId="8" xfId="50" applyNumberFormat="1" applyFont="1" applyFill="1" applyBorder="1" applyAlignment="1">
      <alignment horizontal="right"/>
    </xf>
    <xf numFmtId="0" fontId="12" fillId="0" borderId="11" xfId="51" applyFont="1" applyFill="1" applyBorder="1" applyAlignment="1">
      <alignment horizontal="center" vertical="top"/>
    </xf>
    <xf numFmtId="0" fontId="12" fillId="0" borderId="11" xfId="51" applyFont="1" applyFill="1" applyBorder="1" applyAlignment="1">
      <alignment horizontal="left" vertical="center" shrinkToFit="1"/>
    </xf>
    <xf numFmtId="0" fontId="12" fillId="0" borderId="11" xfId="51" applyFont="1" applyFill="1" applyBorder="1" applyAlignment="1">
      <alignment horizontal="left" vertical="center"/>
    </xf>
    <xf numFmtId="0" fontId="12" fillId="0" borderId="11" xfId="51" applyFont="1" applyFill="1" applyBorder="1" applyAlignment="1">
      <alignment horizontal="right"/>
    </xf>
    <xf numFmtId="3" fontId="12" fillId="0" borderId="8" xfId="51" applyNumberFormat="1" applyFont="1" applyFill="1" applyBorder="1" applyAlignment="1">
      <alignment horizontal="right" vertical="center"/>
    </xf>
    <xf numFmtId="0" fontId="12" fillId="0" borderId="13" xfId="51" applyFont="1" applyFill="1" applyBorder="1" applyAlignment="1">
      <alignment horizontal="center" vertical="top"/>
    </xf>
    <xf numFmtId="0" fontId="12" fillId="0" borderId="13" xfId="51" applyFont="1" applyFill="1" applyBorder="1" applyAlignment="1">
      <alignment horizontal="left" vertical="center" shrinkToFit="1"/>
    </xf>
    <xf numFmtId="0" fontId="12" fillId="0" borderId="13" xfId="51" applyFont="1" applyFill="1" applyBorder="1" applyAlignment="1">
      <alignment horizontal="left" vertical="center"/>
    </xf>
    <xf numFmtId="0" fontId="12" fillId="0" borderId="13" xfId="51" applyFont="1" applyFill="1" applyBorder="1" applyAlignment="1">
      <alignment horizontal="right"/>
    </xf>
    <xf numFmtId="1" fontId="12" fillId="0" borderId="11" xfId="51" applyNumberFormat="1" applyFont="1" applyFill="1" applyBorder="1" applyAlignment="1">
      <alignment horizontal="center" vertical="top"/>
    </xf>
    <xf numFmtId="3" fontId="12" fillId="0" borderId="11" xfId="51" applyNumberFormat="1" applyFont="1" applyFill="1" applyBorder="1" applyAlignment="1">
      <alignment horizontal="right" vertical="center"/>
    </xf>
    <xf numFmtId="0" fontId="12" fillId="0" borderId="11" xfId="51" applyFont="1" applyFill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0" fontId="12" fillId="0" borderId="13" xfId="51" applyFont="1" applyFill="1" applyBorder="1" applyAlignment="1">
      <alignment vertical="center"/>
    </xf>
    <xf numFmtId="0" fontId="12" fillId="0" borderId="10" xfId="51" applyFont="1" applyFill="1" applyBorder="1" applyAlignment="1">
      <alignment vertical="center"/>
    </xf>
    <xf numFmtId="0" fontId="12" fillId="0" borderId="13" xfId="51" applyFont="1" applyFill="1" applyBorder="1" applyAlignment="1">
      <alignment horizontal="right" vertical="center"/>
    </xf>
    <xf numFmtId="0" fontId="12" fillId="0" borderId="8" xfId="51" applyFont="1" applyFill="1" applyBorder="1" applyAlignment="1">
      <alignment horizontal="center" vertical="top"/>
    </xf>
    <xf numFmtId="0" fontId="12" fillId="0" borderId="8" xfId="52" applyFont="1" applyBorder="1" applyAlignment="1">
      <alignment horizontal="center" vertical="top"/>
    </xf>
    <xf numFmtId="0" fontId="12" fillId="0" borderId="8" xfId="52" applyFont="1" applyFill="1" applyBorder="1" applyAlignment="1">
      <alignment horizontal="left" vertical="center" shrinkToFit="1"/>
    </xf>
    <xf numFmtId="0" fontId="12" fillId="0" borderId="8" xfId="52" applyFont="1" applyFill="1" applyBorder="1" applyAlignment="1">
      <alignment horizontal="left" vertical="center"/>
    </xf>
    <xf numFmtId="3" fontId="12" fillId="0" borderId="8" xfId="52" applyNumberFormat="1" applyFont="1" applyFill="1" applyBorder="1" applyAlignment="1">
      <alignment horizontal="right" vertical="center"/>
    </xf>
    <xf numFmtId="0" fontId="12" fillId="0" borderId="11" xfId="52" applyFont="1" applyBorder="1" applyAlignment="1">
      <alignment horizontal="center" vertical="top"/>
    </xf>
    <xf numFmtId="0" fontId="12" fillId="0" borderId="11" xfId="52" applyFont="1" applyFill="1" applyBorder="1" applyAlignment="1">
      <alignment horizontal="left" vertical="center" shrinkToFit="1"/>
    </xf>
    <xf numFmtId="0" fontId="12" fillId="0" borderId="11" xfId="52" applyFont="1" applyFill="1" applyBorder="1" applyAlignment="1">
      <alignment horizontal="left" vertical="center"/>
    </xf>
    <xf numFmtId="0" fontId="12" fillId="0" borderId="11" xfId="52" applyFont="1" applyFill="1" applyBorder="1" applyAlignment="1">
      <alignment horizontal="right"/>
    </xf>
    <xf numFmtId="0" fontId="12" fillId="0" borderId="11" xfId="52" applyFont="1" applyFill="1" applyBorder="1" applyAlignment="1">
      <alignment horizontal="right" vertical="center"/>
    </xf>
    <xf numFmtId="0" fontId="12" fillId="0" borderId="11" xfId="52" applyFont="1" applyBorder="1"/>
    <xf numFmtId="0" fontId="12" fillId="0" borderId="11" xfId="52" applyFont="1" applyBorder="1" applyAlignment="1">
      <alignment horizontal="right"/>
    </xf>
    <xf numFmtId="0" fontId="12" fillId="0" borderId="1" xfId="51" applyFont="1" applyFill="1" applyBorder="1" applyAlignment="1">
      <alignment horizontal="center" vertical="top"/>
    </xf>
    <xf numFmtId="0" fontId="12" fillId="0" borderId="8" xfId="52" applyFont="1" applyFill="1" applyBorder="1" applyAlignment="1">
      <alignment vertical="center" shrinkToFit="1"/>
    </xf>
    <xf numFmtId="0" fontId="12" fillId="0" borderId="6" xfId="51" applyFont="1" applyFill="1" applyBorder="1" applyAlignment="1">
      <alignment horizontal="center" vertical="top"/>
    </xf>
    <xf numFmtId="0" fontId="12" fillId="0" borderId="11" xfId="52" applyFont="1" applyFill="1" applyBorder="1" applyAlignment="1">
      <alignment vertical="center" shrinkToFit="1"/>
    </xf>
    <xf numFmtId="3" fontId="12" fillId="0" borderId="11" xfId="52" applyNumberFormat="1" applyFont="1" applyFill="1" applyBorder="1" applyAlignment="1">
      <alignment horizontal="right" vertical="center"/>
    </xf>
    <xf numFmtId="0" fontId="19" fillId="0" borderId="11" xfId="52" applyFont="1" applyFill="1" applyBorder="1" applyAlignment="1">
      <alignment horizontal="left" vertical="center"/>
    </xf>
    <xf numFmtId="0" fontId="12" fillId="0" borderId="9" xfId="51" applyFont="1" applyFill="1" applyBorder="1" applyAlignment="1">
      <alignment horizontal="center" vertical="top"/>
    </xf>
    <xf numFmtId="0" fontId="12" fillId="0" borderId="13" xfId="52" applyFont="1" applyFill="1" applyBorder="1" applyAlignment="1">
      <alignment horizontal="left" vertical="center" shrinkToFit="1"/>
    </xf>
    <xf numFmtId="0" fontId="19" fillId="0" borderId="13" xfId="52" applyFont="1" applyFill="1" applyBorder="1" applyAlignment="1">
      <alignment horizontal="left" vertical="center"/>
    </xf>
    <xf numFmtId="0" fontId="12" fillId="0" borderId="13" xfId="52" applyFont="1" applyFill="1" applyBorder="1" applyAlignment="1">
      <alignment horizontal="right"/>
    </xf>
    <xf numFmtId="1" fontId="12" fillId="0" borderId="11" xfId="52" applyNumberFormat="1" applyFont="1" applyFill="1" applyBorder="1" applyAlignment="1">
      <alignment horizontal="left" vertical="center"/>
    </xf>
    <xf numFmtId="0" fontId="12" fillId="0" borderId="13" xfId="52" applyFont="1" applyBorder="1" applyAlignment="1">
      <alignment horizontal="center" vertical="top"/>
    </xf>
    <xf numFmtId="0" fontId="12" fillId="0" borderId="13" xfId="52" applyFont="1" applyFill="1" applyBorder="1"/>
    <xf numFmtId="0" fontId="5" fillId="0" borderId="8" xfId="52" applyFont="1" applyBorder="1" applyAlignment="1">
      <alignment horizontal="center" vertical="top"/>
    </xf>
    <xf numFmtId="0" fontId="5" fillId="0" borderId="8" xfId="52" applyFont="1" applyBorder="1"/>
    <xf numFmtId="182" fontId="5" fillId="0" borderId="8" xfId="49" applyNumberFormat="1" applyFont="1" applyBorder="1" applyAlignment="1">
      <alignment horizontal="right"/>
    </xf>
    <xf numFmtId="0" fontId="5" fillId="0" borderId="11" xfId="52" applyFont="1" applyBorder="1" applyAlignment="1">
      <alignment horizontal="center" vertical="top"/>
    </xf>
    <xf numFmtId="0" fontId="5" fillId="0" borderId="11" xfId="52" applyFont="1" applyBorder="1"/>
    <xf numFmtId="0" fontId="5" fillId="0" borderId="11" xfId="52" applyFont="1" applyBorder="1" applyAlignment="1">
      <alignment horizontal="right"/>
    </xf>
    <xf numFmtId="182" fontId="12" fillId="0" borderId="8" xfId="50" applyNumberFormat="1" applyFont="1" applyFill="1" applyBorder="1" applyAlignment="1">
      <alignment horizontal="center"/>
    </xf>
    <xf numFmtId="0" fontId="12" fillId="0" borderId="8" xfId="51" applyFont="1" applyFill="1" applyBorder="1" applyAlignment="1">
      <alignment horizontal="left"/>
    </xf>
    <xf numFmtId="0" fontId="12" fillId="0" borderId="8" xfId="51" applyFont="1" applyFill="1" applyBorder="1" applyAlignment="1">
      <alignment horizontal="center" vertical="center"/>
    </xf>
    <xf numFmtId="180" fontId="12" fillId="0" borderId="0" xfId="50" applyNumberFormat="1" applyFont="1" applyFill="1"/>
    <xf numFmtId="0" fontId="12" fillId="0" borderId="11" xfId="51" applyFont="1" applyFill="1" applyBorder="1" applyAlignment="1">
      <alignment horizontal="center"/>
    </xf>
    <xf numFmtId="0" fontId="12" fillId="0" borderId="11" xfId="51" applyFont="1" applyFill="1" applyBorder="1" applyAlignment="1">
      <alignment horizontal="left"/>
    </xf>
    <xf numFmtId="0" fontId="12" fillId="0" borderId="11" xfId="51" applyFont="1" applyFill="1" applyBorder="1" applyAlignment="1">
      <alignment horizontal="center" vertical="center"/>
    </xf>
    <xf numFmtId="3" fontId="12" fillId="0" borderId="8" xfId="51" applyNumberFormat="1" applyFont="1" applyFill="1" applyBorder="1" applyAlignment="1">
      <alignment horizontal="center" vertical="center"/>
    </xf>
    <xf numFmtId="0" fontId="12" fillId="0" borderId="13" xfId="51" applyFont="1" applyFill="1" applyBorder="1" applyAlignment="1">
      <alignment horizontal="center" vertical="center"/>
    </xf>
    <xf numFmtId="0" fontId="12" fillId="0" borderId="13" xfId="51" applyFont="1" applyFill="1" applyBorder="1" applyAlignment="1">
      <alignment horizontal="left"/>
    </xf>
    <xf numFmtId="0" fontId="12" fillId="0" borderId="11" xfId="51" applyFont="1" applyFill="1" applyBorder="1" applyAlignment="1">
      <alignment horizontal="left" shrinkToFit="1"/>
    </xf>
    <xf numFmtId="0" fontId="12" fillId="0" borderId="13" xfId="51" applyFont="1" applyFill="1" applyBorder="1" applyAlignment="1">
      <alignment horizontal="center"/>
    </xf>
    <xf numFmtId="0" fontId="12" fillId="0" borderId="8" xfId="52" applyFont="1" applyFill="1" applyBorder="1" applyAlignment="1">
      <alignment horizontal="center" vertical="center"/>
    </xf>
    <xf numFmtId="0" fontId="12" fillId="0" borderId="8" xfId="52" applyFont="1" applyFill="1" applyBorder="1" applyAlignment="1">
      <alignment horizontal="left"/>
    </xf>
    <xf numFmtId="0" fontId="12" fillId="0" borderId="11" xfId="52" applyFont="1" applyFill="1" applyBorder="1" applyAlignment="1">
      <alignment horizontal="center" vertical="center"/>
    </xf>
    <xf numFmtId="0" fontId="12" fillId="0" borderId="11" xfId="52" applyFont="1" applyFill="1" applyBorder="1" applyAlignment="1">
      <alignment horizontal="left"/>
    </xf>
    <xf numFmtId="3" fontId="12" fillId="0" borderId="11" xfId="52" applyNumberFormat="1" applyFont="1" applyFill="1" applyBorder="1" applyAlignment="1">
      <alignment horizontal="center" vertical="center"/>
    </xf>
    <xf numFmtId="0" fontId="12" fillId="0" borderId="13" xfId="52" applyFont="1" applyBorder="1" applyAlignment="1">
      <alignment horizontal="right"/>
    </xf>
    <xf numFmtId="0" fontId="12" fillId="0" borderId="11" xfId="52" applyFont="1" applyBorder="1" applyAlignment="1">
      <alignment horizontal="center"/>
    </xf>
    <xf numFmtId="0" fontId="12" fillId="0" borderId="11" xfId="52" applyFont="1" applyBorder="1" applyAlignment="1">
      <alignment horizontal="left"/>
    </xf>
    <xf numFmtId="3" fontId="12" fillId="0" borderId="8" xfId="52" applyNumberFormat="1" applyFont="1" applyFill="1" applyBorder="1" applyAlignment="1">
      <alignment horizontal="center" vertical="center"/>
    </xf>
    <xf numFmtId="0" fontId="20" fillId="0" borderId="8" xfId="52" applyFont="1" applyFill="1" applyBorder="1" applyAlignment="1">
      <alignment horizontal="left"/>
    </xf>
    <xf numFmtId="0" fontId="20" fillId="0" borderId="11" xfId="52" applyFont="1" applyFill="1" applyBorder="1" applyAlignment="1">
      <alignment horizontal="left"/>
    </xf>
    <xf numFmtId="0" fontId="12" fillId="0" borderId="13" xfId="52" applyFont="1" applyFill="1" applyBorder="1" applyAlignment="1">
      <alignment horizontal="center"/>
    </xf>
    <xf numFmtId="0" fontId="12" fillId="0" borderId="13" xfId="52" applyFont="1" applyFill="1" applyBorder="1" applyAlignment="1">
      <alignment horizontal="left"/>
    </xf>
    <xf numFmtId="0" fontId="12" fillId="0" borderId="13" xfId="52" applyFont="1" applyFill="1" applyBorder="1" applyAlignment="1">
      <alignment horizontal="center" vertical="center"/>
    </xf>
    <xf numFmtId="0" fontId="12" fillId="0" borderId="11" xfId="52" applyFont="1" applyFill="1" applyBorder="1" applyAlignment="1">
      <alignment horizontal="center"/>
    </xf>
    <xf numFmtId="0" fontId="5" fillId="0" borderId="8" xfId="52" applyFont="1" applyBorder="1" applyAlignment="1">
      <alignment horizontal="left"/>
    </xf>
    <xf numFmtId="0" fontId="5" fillId="0" borderId="8" xfId="52" applyFont="1" applyBorder="1" applyAlignment="1">
      <alignment horizontal="center"/>
    </xf>
    <xf numFmtId="0" fontId="5" fillId="0" borderId="11" xfId="52" applyFont="1" applyBorder="1" applyAlignment="1">
      <alignment horizontal="left"/>
    </xf>
    <xf numFmtId="0" fontId="5" fillId="0" borderId="11" xfId="52" applyFont="1" applyBorder="1" applyAlignment="1">
      <alignment horizontal="center"/>
    </xf>
    <xf numFmtId="0" fontId="21" fillId="0" borderId="11" xfId="52" applyFont="1" applyBorder="1"/>
    <xf numFmtId="0" fontId="5" fillId="0" borderId="13" xfId="52" applyFont="1" applyBorder="1" applyAlignment="1">
      <alignment horizontal="center" vertical="top"/>
    </xf>
    <xf numFmtId="0" fontId="5" fillId="0" borderId="13" xfId="52" applyFont="1" applyBorder="1"/>
    <xf numFmtId="0" fontId="21" fillId="0" borderId="13" xfId="52" applyFont="1" applyBorder="1"/>
    <xf numFmtId="0" fontId="5" fillId="0" borderId="13" xfId="52" applyFont="1" applyBorder="1" applyAlignment="1">
      <alignment horizontal="right"/>
    </xf>
    <xf numFmtId="181" fontId="5" fillId="0" borderId="11" xfId="1" applyNumberFormat="1" applyFont="1" applyBorder="1" applyAlignment="1">
      <alignment horizontal="right"/>
    </xf>
    <xf numFmtId="0" fontId="12" fillId="0" borderId="8" xfId="51" applyFont="1" applyFill="1" applyBorder="1" applyAlignment="1">
      <alignment horizontal="center"/>
    </xf>
    <xf numFmtId="0" fontId="12" fillId="0" borderId="11" xfId="51" applyFont="1" applyFill="1" applyBorder="1" applyAlignment="1">
      <alignment vertical="center" shrinkToFit="1"/>
    </xf>
    <xf numFmtId="0" fontId="12" fillId="0" borderId="11" xfId="51" applyFont="1" applyFill="1" applyBorder="1" applyAlignment="1">
      <alignment shrinkToFit="1"/>
    </xf>
    <xf numFmtId="0" fontId="12" fillId="0" borderId="11" xfId="51" applyFont="1" applyFill="1" applyBorder="1" applyAlignment="1">
      <alignment vertical="center"/>
    </xf>
    <xf numFmtId="0" fontId="12" fillId="0" borderId="13" xfId="51" applyFont="1" applyFill="1" applyBorder="1" applyAlignment="1">
      <alignment vertical="center" shrinkToFit="1"/>
    </xf>
    <xf numFmtId="0" fontId="12" fillId="0" borderId="13" xfId="51" applyFont="1" applyFill="1" applyBorder="1" applyAlignment="1">
      <alignment shrinkToFit="1"/>
    </xf>
    <xf numFmtId="0" fontId="12" fillId="0" borderId="8" xfId="0" applyFont="1" applyBorder="1" applyAlignment="1">
      <alignment vertical="top" wrapText="1"/>
    </xf>
    <xf numFmtId="182" fontId="12" fillId="0" borderId="8" xfId="49" applyNumberFormat="1" applyFont="1" applyFill="1" applyBorder="1" applyAlignment="1">
      <alignment horizontal="right" vertical="top"/>
    </xf>
    <xf numFmtId="0" fontId="18" fillId="0" borderId="3" xfId="51" applyFont="1" applyFill="1" applyBorder="1" applyAlignment="1">
      <alignment horizontal="center" vertical="justify"/>
    </xf>
    <xf numFmtId="0" fontId="18" fillId="0" borderId="4" xfId="51" applyFont="1" applyFill="1" applyBorder="1" applyAlignment="1">
      <alignment horizontal="center" vertical="justify"/>
    </xf>
    <xf numFmtId="0" fontId="18" fillId="0" borderId="5" xfId="51" applyFont="1" applyFill="1" applyBorder="1" applyAlignment="1">
      <alignment horizontal="center" vertical="justify"/>
    </xf>
    <xf numFmtId="3" fontId="18" fillId="0" borderId="12" xfId="51" applyNumberFormat="1" applyFont="1" applyFill="1" applyBorder="1" applyAlignment="1">
      <alignment horizontal="right" vertical="justify"/>
    </xf>
    <xf numFmtId="0" fontId="12" fillId="0" borderId="0" xfId="51" applyFont="1" applyFill="1" applyBorder="1" applyAlignment="1">
      <alignment horizontal="center" vertical="top"/>
    </xf>
    <xf numFmtId="0" fontId="12" fillId="0" borderId="0" xfId="51" applyFont="1" applyFill="1" applyBorder="1" applyAlignment="1">
      <alignment horizontal="center" vertical="justify"/>
    </xf>
    <xf numFmtId="0" fontId="12" fillId="0" borderId="0" xfId="51" applyFont="1" applyFill="1" applyBorder="1" applyAlignment="1">
      <alignment horizontal="right" vertical="justify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12" fillId="0" borderId="8" xfId="51" applyFont="1" applyFill="1" applyBorder="1" applyAlignment="1">
      <alignment vertical="top" shrinkToFit="1"/>
    </xf>
    <xf numFmtId="3" fontId="12" fillId="0" borderId="8" xfId="51" applyNumberFormat="1" applyFont="1" applyFill="1" applyBorder="1" applyAlignment="1">
      <alignment horizontal="right"/>
    </xf>
    <xf numFmtId="0" fontId="12" fillId="0" borderId="11" xfId="51" applyFont="1" applyFill="1" applyBorder="1" applyAlignment="1">
      <alignment vertical="top" shrinkToFit="1"/>
    </xf>
    <xf numFmtId="0" fontId="12" fillId="0" borderId="11" xfId="51" applyFont="1" applyFill="1" applyBorder="1" applyAlignment="1">
      <alignment horizontal="center" vertical="center" shrinkToFit="1"/>
    </xf>
    <xf numFmtId="3" fontId="12" fillId="0" borderId="13" xfId="51" applyNumberFormat="1" applyFont="1" applyFill="1" applyBorder="1" applyAlignment="1">
      <alignment horizontal="right" vertical="center"/>
    </xf>
    <xf numFmtId="0" fontId="5" fillId="0" borderId="8" xfId="0" applyFont="1" applyBorder="1"/>
    <xf numFmtId="3" fontId="5" fillId="0" borderId="8" xfId="0" applyNumberFormat="1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3" xfId="52" applyFont="1" applyBorder="1" applyAlignment="1">
      <alignment horizontal="center"/>
    </xf>
    <xf numFmtId="0" fontId="5" fillId="0" borderId="13" xfId="52" applyFont="1" applyBorder="1" applyAlignment="1">
      <alignment horizontal="left"/>
    </xf>
    <xf numFmtId="3" fontId="12" fillId="0" borderId="11" xfId="51" applyNumberFormat="1" applyFont="1" applyFill="1" applyBorder="1" applyAlignment="1">
      <alignment horizontal="center" vertical="center"/>
    </xf>
    <xf numFmtId="3" fontId="12" fillId="0" borderId="13" xfId="51" applyNumberFormat="1" applyFont="1" applyFill="1" applyBorder="1" applyAlignment="1">
      <alignment horizontal="center" vertical="center"/>
    </xf>
    <xf numFmtId="3" fontId="12" fillId="0" borderId="8" xfId="52" applyNumberFormat="1" applyFont="1" applyFill="1" applyBorder="1" applyAlignment="1">
      <alignment horizontal="center" vertical="top" wrapText="1"/>
    </xf>
    <xf numFmtId="0" fontId="12" fillId="0" borderId="8" xfId="52" applyFont="1" applyFill="1" applyBorder="1" applyAlignment="1">
      <alignment vertical="top" wrapText="1" shrinkToFit="1"/>
    </xf>
    <xf numFmtId="0" fontId="12" fillId="0" borderId="8" xfId="52" applyFont="1" applyFill="1" applyBorder="1" applyAlignment="1">
      <alignment horizontal="center" vertical="top"/>
    </xf>
    <xf numFmtId="0" fontId="18" fillId="0" borderId="12" xfId="51" applyFont="1" applyFill="1" applyBorder="1" applyAlignment="1">
      <alignment horizontal="center" vertical="justify"/>
    </xf>
    <xf numFmtId="0" fontId="18" fillId="0" borderId="12" xfId="51" applyFont="1" applyFill="1" applyBorder="1" applyAlignment="1">
      <alignment horizontal="left"/>
    </xf>
    <xf numFmtId="180" fontId="18" fillId="0" borderId="0" xfId="50" applyNumberFormat="1" applyFont="1" applyFill="1"/>
    <xf numFmtId="0" fontId="12" fillId="0" borderId="0" xfId="51" applyFont="1" applyFill="1" applyBorder="1" applyAlignment="1">
      <alignment horizontal="left"/>
    </xf>
    <xf numFmtId="0" fontId="3" fillId="0" borderId="8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12" fillId="0" borderId="13" xfId="51" applyFont="1" applyFill="1" applyBorder="1" applyAlignment="1">
      <alignment horizontal="left" shrinkToFit="1"/>
    </xf>
    <xf numFmtId="3" fontId="5" fillId="0" borderId="1" xfId="0" applyNumberFormat="1" applyFont="1" applyBorder="1" applyAlignment="1">
      <alignment horizontal="right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5" fillId="0" borderId="7" xfId="0" applyFont="1" applyBorder="1" applyAlignment="1">
      <alignment horizontal="right"/>
    </xf>
    <xf numFmtId="0" fontId="12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5" fillId="0" borderId="10" xfId="0" applyFont="1" applyBorder="1" applyAlignment="1">
      <alignment horizontal="right"/>
    </xf>
    <xf numFmtId="0" fontId="12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181" fontId="5" fillId="0" borderId="8" xfId="1" applyNumberFormat="1" applyFont="1" applyBorder="1" applyAlignment="1">
      <alignment horizontal="right"/>
    </xf>
    <xf numFmtId="0" fontId="12" fillId="0" borderId="0" xfId="51" applyFont="1" applyFill="1" applyBorder="1" applyAlignment="1">
      <alignment horizontal="center"/>
    </xf>
    <xf numFmtId="0" fontId="12" fillId="0" borderId="0" xfId="51" applyFont="1" applyFill="1" applyAlignment="1">
      <alignment horizontal="right" vertical="center"/>
    </xf>
    <xf numFmtId="0" fontId="12" fillId="0" borderId="0" xfId="51" applyFont="1" applyFill="1" applyAlignment="1">
      <alignment horizontal="center" vertical="center"/>
    </xf>
    <xf numFmtId="0" fontId="12" fillId="0" borderId="12" xfId="51" applyFont="1" applyFill="1" applyBorder="1" applyAlignment="1">
      <alignment horizontal="center" vertical="top"/>
    </xf>
    <xf numFmtId="0" fontId="5" fillId="0" borderId="12" xfId="52" applyFont="1" applyBorder="1"/>
    <xf numFmtId="0" fontId="12" fillId="0" borderId="12" xfId="51" applyFont="1" applyFill="1" applyBorder="1"/>
    <xf numFmtId="3" fontId="12" fillId="0" borderId="12" xfId="51" applyNumberFormat="1" applyFont="1" applyFill="1" applyBorder="1" applyAlignment="1">
      <alignment horizontal="right"/>
    </xf>
    <xf numFmtId="0" fontId="12" fillId="0" borderId="12" xfId="51" applyFont="1" applyFill="1" applyBorder="1" applyAlignment="1">
      <alignment horizontal="center"/>
    </xf>
    <xf numFmtId="0" fontId="12" fillId="0" borderId="12" xfId="51" applyFont="1" applyFill="1" applyBorder="1" applyAlignment="1">
      <alignment horizontal="left"/>
    </xf>
    <xf numFmtId="0" fontId="22" fillId="0" borderId="0" xfId="51" applyFont="1"/>
    <xf numFmtId="0" fontId="18" fillId="0" borderId="11" xfId="51" applyFont="1" applyBorder="1" applyAlignment="1">
      <alignment horizontal="center" vertical="center"/>
    </xf>
    <xf numFmtId="1" fontId="12" fillId="0" borderId="11" xfId="51" applyNumberFormat="1" applyFont="1" applyBorder="1" applyAlignment="1">
      <alignment horizontal="center" vertical="center"/>
    </xf>
    <xf numFmtId="0" fontId="12" fillId="0" borderId="11" xfId="51" applyFont="1" applyBorder="1" applyAlignment="1">
      <alignment horizontal="left" vertical="center" shrinkToFit="1"/>
    </xf>
    <xf numFmtId="0" fontId="12" fillId="0" borderId="11" xfId="51" applyFont="1" applyBorder="1" applyAlignment="1">
      <alignment horizontal="left" vertical="center"/>
    </xf>
    <xf numFmtId="3" fontId="12" fillId="0" borderId="11" xfId="51" applyNumberFormat="1" applyFont="1" applyBorder="1" applyAlignment="1">
      <alignment horizontal="center" vertical="center"/>
    </xf>
    <xf numFmtId="0" fontId="12" fillId="0" borderId="11" xfId="51" applyFont="1" applyBorder="1" applyAlignment="1">
      <alignment horizontal="center" vertical="center"/>
    </xf>
    <xf numFmtId="0" fontId="12" fillId="0" borderId="11" xfId="51" applyFont="1" applyBorder="1"/>
    <xf numFmtId="0" fontId="12" fillId="0" borderId="7" xfId="51" applyFont="1" applyBorder="1" applyAlignment="1">
      <alignment horizontal="left" vertical="center" shrinkToFit="1"/>
    </xf>
    <xf numFmtId="3" fontId="12" fillId="0" borderId="11" xfId="51" applyNumberFormat="1" applyFont="1" applyBorder="1"/>
    <xf numFmtId="0" fontId="12" fillId="0" borderId="11" xfId="51" applyFont="1" applyBorder="1" applyAlignment="1">
      <alignment vertical="center"/>
    </xf>
    <xf numFmtId="0" fontId="12" fillId="0" borderId="11" xfId="51" applyFont="1" applyFill="1" applyBorder="1"/>
    <xf numFmtId="0" fontId="18" fillId="0" borderId="12" xfId="51" applyFont="1" applyFill="1" applyBorder="1" applyAlignment="1">
      <alignment horizontal="center" vertical="center"/>
    </xf>
    <xf numFmtId="180" fontId="18" fillId="0" borderId="12" xfId="50" applyFont="1" applyFill="1" applyBorder="1" applyAlignment="1">
      <alignment horizontal="center" vertical="center"/>
    </xf>
    <xf numFmtId="0" fontId="23" fillId="0" borderId="0" xfId="0" applyFont="1"/>
    <xf numFmtId="0" fontId="22" fillId="0" borderId="0" xfId="51" applyFont="1" applyFill="1" applyAlignment="1">
      <alignment horizontal="center"/>
    </xf>
    <xf numFmtId="0" fontId="22" fillId="0" borderId="0" xfId="51" applyFont="1" applyFill="1"/>
    <xf numFmtId="0" fontId="22" fillId="0" borderId="0" xfId="51" applyFont="1" applyFill="1" applyAlignment="1">
      <alignment horizontal="center" vertical="center"/>
    </xf>
    <xf numFmtId="0" fontId="22" fillId="0" borderId="0" xfId="51" applyFont="1" applyFill="1" applyBorder="1"/>
    <xf numFmtId="0" fontId="3" fillId="0" borderId="0" xfId="0" applyFont="1" applyAlignment="1">
      <alignment horizontal="center" vertical="center"/>
    </xf>
    <xf numFmtId="1" fontId="12" fillId="0" borderId="11" xfId="51" applyNumberFormat="1" applyFont="1" applyFill="1" applyBorder="1" applyAlignment="1">
      <alignment horizontal="center" vertical="center"/>
    </xf>
    <xf numFmtId="0" fontId="18" fillId="0" borderId="11" xfId="5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3" fillId="0" borderId="8" xfId="0" applyFont="1" applyBorder="1"/>
    <xf numFmtId="0" fontId="23" fillId="0" borderId="14" xfId="0" applyFont="1" applyBorder="1"/>
    <xf numFmtId="183" fontId="5" fillId="0" borderId="14" xfId="1" applyNumberFormat="1" applyFont="1" applyBorder="1"/>
    <xf numFmtId="3" fontId="5" fillId="0" borderId="8" xfId="0" applyNumberFormat="1" applyFont="1" applyBorder="1"/>
    <xf numFmtId="0" fontId="5" fillId="0" borderId="6" xfId="0" applyFont="1" applyBorder="1" applyAlignment="1">
      <alignment horizontal="center"/>
    </xf>
    <xf numFmtId="0" fontId="23" fillId="0" borderId="11" xfId="0" applyFont="1" applyBorder="1"/>
    <xf numFmtId="0" fontId="23" fillId="0" borderId="0" xfId="0" applyFont="1" applyBorder="1"/>
    <xf numFmtId="0" fontId="5" fillId="0" borderId="9" xfId="0" applyFont="1" applyBorder="1" applyAlignment="1">
      <alignment horizontal="center"/>
    </xf>
    <xf numFmtId="0" fontId="23" fillId="0" borderId="13" xfId="0" applyFont="1" applyBorder="1"/>
    <xf numFmtId="0" fontId="23" fillId="0" borderId="15" xfId="0" applyFont="1" applyBorder="1"/>
    <xf numFmtId="0" fontId="5" fillId="0" borderId="15" xfId="0" applyFont="1" applyBorder="1"/>
    <xf numFmtId="0" fontId="18" fillId="0" borderId="3" xfId="51" applyFont="1" applyFill="1" applyBorder="1" applyAlignment="1">
      <alignment horizontal="center" vertical="center"/>
    </xf>
    <xf numFmtId="0" fontId="18" fillId="0" borderId="4" xfId="51" applyFont="1" applyFill="1" applyBorder="1" applyAlignment="1">
      <alignment horizontal="center" vertical="center"/>
    </xf>
    <xf numFmtId="0" fontId="18" fillId="0" borderId="5" xfId="51" applyFont="1" applyFill="1" applyBorder="1" applyAlignment="1">
      <alignment horizontal="center" vertical="center"/>
    </xf>
    <xf numFmtId="181" fontId="18" fillId="0" borderId="12" xfId="1" applyNumberFormat="1" applyFont="1" applyFill="1" applyBorder="1" applyAlignment="1">
      <alignment horizontal="center" vertical="center"/>
    </xf>
    <xf numFmtId="0" fontId="12" fillId="0" borderId="14" xfId="51" applyFont="1" applyFill="1" applyBorder="1" applyAlignment="1">
      <alignment horizontal="center" vertical="center"/>
    </xf>
    <xf numFmtId="0" fontId="12" fillId="0" borderId="14" xfId="51" applyFont="1" applyFill="1" applyBorder="1" applyAlignment="1">
      <alignment horizontal="left" vertical="center"/>
    </xf>
    <xf numFmtId="0" fontId="12" fillId="0" borderId="0" xfId="51" applyFont="1" applyFill="1" applyBorder="1" applyAlignment="1">
      <alignment horizontal="center" vertical="center"/>
    </xf>
    <xf numFmtId="0" fontId="12" fillId="0" borderId="4" xfId="51" applyFont="1" applyFill="1" applyBorder="1" applyAlignment="1">
      <alignment horizontal="center" vertical="center"/>
    </xf>
    <xf numFmtId="0" fontId="12" fillId="0" borderId="5" xfId="51" applyFont="1" applyFill="1" applyBorder="1" applyAlignment="1">
      <alignment horizontal="center" vertical="center"/>
    </xf>
    <xf numFmtId="182" fontId="12" fillId="0" borderId="12" xfId="49" applyNumberFormat="1" applyFont="1" applyFill="1" applyBorder="1" applyAlignment="1">
      <alignment horizontal="center" vertical="center"/>
    </xf>
    <xf numFmtId="182" fontId="12" fillId="0" borderId="0" xfId="51" applyNumberFormat="1" applyFont="1" applyFill="1" applyAlignment="1">
      <alignment horizontal="center" vertical="center"/>
    </xf>
    <xf numFmtId="0" fontId="12" fillId="0" borderId="0" xfId="51" applyFont="1" applyFill="1" applyBorder="1"/>
    <xf numFmtId="3" fontId="5" fillId="0" borderId="2" xfId="0" applyNumberFormat="1" applyFont="1" applyBorder="1"/>
    <xf numFmtId="0" fontId="5" fillId="0" borderId="14" xfId="0" applyFont="1" applyBorder="1"/>
    <xf numFmtId="0" fontId="12" fillId="0" borderId="8" xfId="52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" fontId="18" fillId="0" borderId="3" xfId="51" applyNumberFormat="1" applyFont="1" applyFill="1" applyBorder="1" applyAlignment="1">
      <alignment horizontal="center" vertical="center"/>
    </xf>
    <xf numFmtId="0" fontId="18" fillId="0" borderId="0" xfId="51" applyFont="1" applyFill="1" applyBorder="1"/>
    <xf numFmtId="0" fontId="12" fillId="0" borderId="2" xfId="51" applyFont="1" applyFill="1" applyBorder="1" applyAlignment="1">
      <alignment horizontal="center"/>
    </xf>
    <xf numFmtId="0" fontId="12" fillId="0" borderId="0" xfId="51" applyFont="1" applyFill="1" applyBorder="1" applyAlignment="1">
      <alignment vertical="center"/>
    </xf>
    <xf numFmtId="0" fontId="12" fillId="0" borderId="7" xfId="51" applyFont="1" applyFill="1" applyBorder="1" applyAlignment="1">
      <alignment horizontal="center" vertical="center"/>
    </xf>
    <xf numFmtId="1" fontId="12" fillId="0" borderId="3" xfId="5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24" fillId="0" borderId="0" xfId="51" applyFont="1" applyFill="1"/>
    <xf numFmtId="0" fontId="12" fillId="0" borderId="12" xfId="52" applyFont="1" applyBorder="1" applyAlignment="1">
      <alignment horizontal="center" vertical="top" wrapText="1"/>
    </xf>
    <xf numFmtId="0" fontId="12" fillId="0" borderId="12" xfId="52" applyFont="1" applyBorder="1" applyAlignment="1">
      <alignment vertical="top" wrapText="1"/>
    </xf>
    <xf numFmtId="3" fontId="12" fillId="0" borderId="12" xfId="52" applyNumberFormat="1" applyFont="1" applyBorder="1" applyAlignment="1">
      <alignment horizontal="right" vertical="top" wrapText="1"/>
    </xf>
    <xf numFmtId="182" fontId="12" fillId="0" borderId="8" xfId="50" applyNumberFormat="1" applyFont="1" applyFill="1" applyBorder="1" applyAlignment="1">
      <alignment horizontal="right" vertical="center"/>
    </xf>
    <xf numFmtId="182" fontId="12" fillId="0" borderId="11" xfId="50" applyNumberFormat="1" applyFont="1" applyFill="1" applyBorder="1" applyAlignment="1">
      <alignment horizontal="right" vertical="center"/>
    </xf>
    <xf numFmtId="0" fontId="18" fillId="0" borderId="12" xfId="51" applyFont="1" applyFill="1" applyBorder="1" applyAlignment="1">
      <alignment horizontal="center"/>
    </xf>
    <xf numFmtId="3" fontId="18" fillId="0" borderId="12" xfId="51" applyNumberFormat="1" applyFont="1" applyFill="1" applyBorder="1" applyAlignment="1">
      <alignment horizontal="center"/>
    </xf>
    <xf numFmtId="0" fontId="18" fillId="0" borderId="0" xfId="51" applyFont="1" applyFill="1" applyBorder="1" applyAlignment="1">
      <alignment horizontal="center"/>
    </xf>
    <xf numFmtId="3" fontId="18" fillId="0" borderId="0" xfId="51" applyNumberFormat="1" applyFont="1" applyFill="1" applyBorder="1" applyAlignment="1">
      <alignment horizontal="center"/>
    </xf>
    <xf numFmtId="1" fontId="12" fillId="0" borderId="8" xfId="51" applyNumberFormat="1" applyFont="1" applyFill="1" applyBorder="1" applyAlignment="1">
      <alignment horizontal="center"/>
    </xf>
    <xf numFmtId="0" fontId="12" fillId="0" borderId="8" xfId="51" applyFont="1" applyFill="1" applyBorder="1" applyAlignment="1">
      <alignment horizontal="left" vertical="top" shrinkToFit="1"/>
    </xf>
    <xf numFmtId="181" fontId="12" fillId="0" borderId="8" xfId="1" applyNumberFormat="1" applyFont="1" applyFill="1" applyBorder="1" applyAlignment="1">
      <alignment horizontal="right"/>
    </xf>
    <xf numFmtId="182" fontId="12" fillId="0" borderId="8" xfId="49" applyNumberFormat="1" applyFont="1" applyFill="1" applyBorder="1" applyAlignment="1">
      <alignment horizontal="right"/>
    </xf>
    <xf numFmtId="0" fontId="18" fillId="0" borderId="0" xfId="51" applyFont="1" applyFill="1" applyAlignment="1">
      <alignment horizontal="center" vertical="center"/>
    </xf>
    <xf numFmtId="0" fontId="12" fillId="0" borderId="12" xfId="52" applyFont="1" applyBorder="1" applyAlignment="1">
      <alignment horizontal="left" vertical="top" wrapText="1"/>
    </xf>
    <xf numFmtId="182" fontId="12" fillId="0" borderId="8" xfId="50" applyNumberFormat="1" applyFont="1" applyBorder="1" applyAlignment="1">
      <alignment horizontal="center"/>
    </xf>
    <xf numFmtId="0" fontId="18" fillId="0" borderId="12" xfId="51" applyFont="1" applyFill="1" applyBorder="1" applyAlignment="1">
      <alignment horizontal="left" vertical="center"/>
    </xf>
    <xf numFmtId="0" fontId="18" fillId="0" borderId="0" xfId="51" applyFont="1" applyFill="1" applyBorder="1" applyAlignment="1">
      <alignment horizontal="center" vertical="center"/>
    </xf>
    <xf numFmtId="0" fontId="18" fillId="0" borderId="0" xfId="51" applyFont="1" applyFill="1" applyBorder="1" applyAlignment="1">
      <alignment horizontal="left" vertical="center"/>
    </xf>
    <xf numFmtId="0" fontId="12" fillId="0" borderId="13" xfId="51" applyFont="1" applyFill="1" applyBorder="1"/>
    <xf numFmtId="0" fontId="12" fillId="0" borderId="13" xfId="52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wrapText="1"/>
    </xf>
    <xf numFmtId="0" fontId="25" fillId="0" borderId="14" xfId="0" applyFont="1" applyBorder="1" applyAlignment="1">
      <alignment vertical="top" wrapText="1"/>
    </xf>
    <xf numFmtId="0" fontId="25" fillId="0" borderId="8" xfId="0" applyFont="1" applyBorder="1" applyAlignment="1">
      <alignment horizontal="left" vertical="top" wrapText="1"/>
    </xf>
    <xf numFmtId="0" fontId="25" fillId="0" borderId="14" xfId="0" applyFont="1" applyBorder="1" applyAlignment="1">
      <alignment horizontal="left" vertical="top" wrapText="1"/>
    </xf>
    <xf numFmtId="3" fontId="5" fillId="0" borderId="8" xfId="0" applyNumberFormat="1" applyFont="1" applyBorder="1" applyAlignment="1">
      <alignment horizontal="right" vertical="top" wrapText="1"/>
    </xf>
    <xf numFmtId="0" fontId="6" fillId="0" borderId="11" xfId="0" applyFont="1" applyBorder="1" applyAlignment="1">
      <alignment horizontal="center" wrapText="1"/>
    </xf>
    <xf numFmtId="0" fontId="25" fillId="0" borderId="0" xfId="0" applyFont="1" applyBorder="1" applyAlignment="1">
      <alignment vertical="top" wrapText="1"/>
    </xf>
    <xf numFmtId="0" fontId="25" fillId="0" borderId="11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left" vertical="top"/>
    </xf>
    <xf numFmtId="0" fontId="6" fillId="0" borderId="13" xfId="0" applyFont="1" applyBorder="1" applyAlignment="1">
      <alignment horizontal="center" wrapText="1"/>
    </xf>
    <xf numFmtId="0" fontId="25" fillId="0" borderId="15" xfId="0" applyFont="1" applyBorder="1" applyAlignment="1">
      <alignment vertical="top" wrapText="1"/>
    </xf>
    <xf numFmtId="0" fontId="25" fillId="0" borderId="13" xfId="0" applyFont="1" applyBorder="1" applyAlignment="1">
      <alignment horizontal="left" vertical="top" wrapText="1"/>
    </xf>
    <xf numFmtId="0" fontId="25" fillId="0" borderId="15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right" vertical="top" wrapText="1"/>
    </xf>
    <xf numFmtId="181" fontId="12" fillId="0" borderId="11" xfId="1" applyNumberFormat="1" applyFont="1" applyFill="1" applyBorder="1" applyAlignment="1">
      <alignment horizontal="right"/>
    </xf>
    <xf numFmtId="182" fontId="12" fillId="0" borderId="11" xfId="49" applyNumberFormat="1" applyFont="1" applyFill="1" applyBorder="1" applyAlignment="1">
      <alignment horizontal="right"/>
    </xf>
    <xf numFmtId="0" fontId="12" fillId="0" borderId="11" xfId="52" applyFont="1" applyFill="1" applyBorder="1" applyAlignment="1">
      <alignment vertical="top" wrapText="1" shrinkToFit="1"/>
    </xf>
    <xf numFmtId="0" fontId="18" fillId="0" borderId="3" xfId="51" applyFont="1" applyFill="1" applyBorder="1" applyAlignment="1">
      <alignment horizontal="center" vertical="center" shrinkToFit="1"/>
    </xf>
    <xf numFmtId="0" fontId="18" fillId="0" borderId="4" xfId="51" applyFont="1" applyFill="1" applyBorder="1" applyAlignment="1">
      <alignment horizontal="center" vertical="center" shrinkToFit="1"/>
    </xf>
    <xf numFmtId="0" fontId="18" fillId="0" borderId="5" xfId="51" applyFont="1" applyFill="1" applyBorder="1" applyAlignment="1">
      <alignment horizontal="center" vertical="center" shrinkToFit="1"/>
    </xf>
    <xf numFmtId="3" fontId="18" fillId="0" borderId="12" xfId="51" applyNumberFormat="1" applyFont="1" applyFill="1" applyBorder="1" applyAlignment="1">
      <alignment horizontal="center" vertical="center"/>
    </xf>
    <xf numFmtId="3" fontId="12" fillId="0" borderId="0" xfId="51" applyNumberFormat="1" applyFont="1" applyFill="1" applyAlignment="1">
      <alignment horizontal="right"/>
    </xf>
    <xf numFmtId="0" fontId="12" fillId="0" borderId="8" xfId="51" applyFont="1" applyFill="1" applyBorder="1"/>
    <xf numFmtId="0" fontId="12" fillId="0" borderId="8" xfId="51" applyFont="1" applyFill="1" applyBorder="1" applyAlignment="1">
      <alignment vertical="center"/>
    </xf>
    <xf numFmtId="3" fontId="18" fillId="0" borderId="12" xfId="51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18" fillId="0" borderId="4" xfId="51" applyFont="1" applyFill="1" applyBorder="1" applyAlignment="1">
      <alignment horizontal="left" vertical="center"/>
    </xf>
    <xf numFmtId="0" fontId="12" fillId="0" borderId="0" xfId="51" applyFont="1" applyFill="1" applyAlignment="1">
      <alignment horizontal="left" vertical="top"/>
    </xf>
    <xf numFmtId="0" fontId="14" fillId="0" borderId="0" xfId="51" applyFont="1" applyFill="1" applyAlignment="1">
      <alignment horizontal="left" vertical="center"/>
    </xf>
    <xf numFmtId="1" fontId="12" fillId="0" borderId="8" xfId="51" applyNumberFormat="1" applyFont="1" applyFill="1" applyBorder="1" applyAlignment="1">
      <alignment horizontal="center" vertical="center"/>
    </xf>
    <xf numFmtId="0" fontId="12" fillId="0" borderId="8" xfId="52" applyFont="1" applyBorder="1" applyAlignment="1">
      <alignment horizontal="center"/>
    </xf>
    <xf numFmtId="0" fontId="12" fillId="0" borderId="13" xfId="52" applyFont="1" applyBorder="1" applyAlignment="1">
      <alignment horizontal="center"/>
    </xf>
    <xf numFmtId="182" fontId="12" fillId="0" borderId="13" xfId="50" applyNumberFormat="1" applyFont="1" applyFill="1" applyBorder="1" applyAlignment="1">
      <alignment horizontal="right" vertical="center"/>
    </xf>
    <xf numFmtId="0" fontId="12" fillId="0" borderId="14" xfId="52" applyFont="1" applyBorder="1"/>
    <xf numFmtId="182" fontId="12" fillId="0" borderId="8" xfId="50" applyNumberFormat="1" applyFont="1" applyBorder="1"/>
    <xf numFmtId="0" fontId="12" fillId="0" borderId="0" xfId="52" applyFont="1" applyBorder="1"/>
    <xf numFmtId="0" fontId="26" fillId="0" borderId="11" xfId="52" applyFont="1" applyBorder="1"/>
    <xf numFmtId="0" fontId="26" fillId="0" borderId="13" xfId="52" applyFont="1" applyBorder="1"/>
    <xf numFmtId="0" fontId="12" fillId="0" borderId="13" xfId="52" applyFont="1" applyFill="1" applyBorder="1" applyAlignment="1">
      <alignment horizontal="center" vertical="center" shrinkToFit="1"/>
    </xf>
    <xf numFmtId="0" fontId="12" fillId="0" borderId="13" xfId="52" applyFont="1" applyBorder="1"/>
    <xf numFmtId="0" fontId="12" fillId="0" borderId="0" xfId="52" applyFont="1" applyBorder="1" applyAlignment="1">
      <alignment horizontal="left" vertical="top" wrapText="1"/>
    </xf>
    <xf numFmtId="0" fontId="12" fillId="0" borderId="11" xfId="52" applyFont="1" applyFill="1" applyBorder="1" applyAlignment="1">
      <alignment horizontal="left" vertical="top" wrapText="1" shrinkToFit="1"/>
    </xf>
    <xf numFmtId="181" fontId="12" fillId="0" borderId="11" xfId="1" applyNumberFormat="1" applyFont="1" applyBorder="1" applyAlignment="1">
      <alignment horizontal="left" vertical="top"/>
    </xf>
    <xf numFmtId="0" fontId="18" fillId="0" borderId="12" xfId="52" applyFont="1" applyFill="1" applyBorder="1" applyAlignment="1">
      <alignment horizontal="center" vertical="center"/>
    </xf>
    <xf numFmtId="3" fontId="18" fillId="0" borderId="12" xfId="52" applyNumberFormat="1" applyFont="1" applyFill="1" applyBorder="1" applyAlignment="1">
      <alignment vertical="center"/>
    </xf>
    <xf numFmtId="0" fontId="12" fillId="0" borderId="14" xfId="52" applyFont="1" applyBorder="1" applyAlignment="1">
      <alignment horizontal="center"/>
    </xf>
    <xf numFmtId="0" fontId="12" fillId="0" borderId="14" xfId="52" applyFont="1" applyFill="1" applyBorder="1" applyAlignment="1">
      <alignment horizontal="left" vertical="center" shrinkToFit="1"/>
    </xf>
    <xf numFmtId="0" fontId="12" fillId="0" borderId="14" xfId="52" applyFont="1" applyFill="1" applyBorder="1" applyAlignment="1">
      <alignment horizontal="left" vertical="center"/>
    </xf>
    <xf numFmtId="0" fontId="12" fillId="0" borderId="14" xfId="52" applyFont="1" applyBorder="1" applyAlignment="1">
      <alignment horizontal="center" vertical="center"/>
    </xf>
    <xf numFmtId="0" fontId="26" fillId="0" borderId="0" xfId="52" applyFont="1" applyBorder="1"/>
    <xf numFmtId="0" fontId="12" fillId="0" borderId="0" xfId="52" applyFont="1" applyFill="1" applyBorder="1" applyAlignment="1">
      <alignment horizontal="left" vertical="center" shrinkToFit="1"/>
    </xf>
    <xf numFmtId="0" fontId="12" fillId="0" borderId="0" xfId="52" applyFont="1" applyFill="1" applyBorder="1" applyAlignment="1">
      <alignment horizontal="left" vertical="center"/>
    </xf>
    <xf numFmtId="182" fontId="12" fillId="0" borderId="0" xfId="50" applyNumberFormat="1" applyFont="1" applyFill="1" applyBorder="1" applyAlignment="1">
      <alignment horizontal="right" vertical="center"/>
    </xf>
    <xf numFmtId="0" fontId="12" fillId="0" borderId="0" xfId="52" applyFont="1" applyBorder="1" applyAlignment="1">
      <alignment horizontal="center"/>
    </xf>
    <xf numFmtId="0" fontId="12" fillId="0" borderId="0" xfId="52" applyFont="1" applyBorder="1" applyAlignment="1">
      <alignment horizontal="center" vertical="center"/>
    </xf>
    <xf numFmtId="182" fontId="12" fillId="0" borderId="0" xfId="50" applyNumberFormat="1" applyFont="1" applyBorder="1"/>
    <xf numFmtId="0" fontId="12" fillId="0" borderId="8" xfId="52" applyFont="1" applyBorder="1"/>
    <xf numFmtId="0" fontId="12" fillId="0" borderId="11" xfId="52" applyFont="1" applyBorder="1" applyAlignment="1">
      <alignment horizontal="left" vertical="top" wrapText="1"/>
    </xf>
    <xf numFmtId="0" fontId="12" fillId="0" borderId="11" xfId="52" applyFont="1" applyBorder="1" applyAlignment="1">
      <alignment horizontal="center" vertical="top" wrapText="1"/>
    </xf>
    <xf numFmtId="3" fontId="18" fillId="0" borderId="12" xfId="52" applyNumberFormat="1" applyFont="1" applyFill="1" applyBorder="1" applyAlignment="1">
      <alignment horizontal="center" vertical="center"/>
    </xf>
    <xf numFmtId="0" fontId="18" fillId="0" borderId="12" xfId="52" applyFont="1" applyFill="1" applyBorder="1" applyAlignment="1">
      <alignment vertical="center"/>
    </xf>
    <xf numFmtId="182" fontId="12" fillId="0" borderId="14" xfId="50" applyNumberFormat="1" applyFont="1" applyBorder="1" applyAlignment="1">
      <alignment horizontal="center"/>
    </xf>
    <xf numFmtId="182" fontId="12" fillId="0" borderId="0" xfId="50" applyNumberFormat="1" applyFont="1" applyBorder="1" applyAlignment="1">
      <alignment horizontal="center"/>
    </xf>
    <xf numFmtId="0" fontId="12" fillId="0" borderId="15" xfId="51" applyFont="1" applyFill="1" applyBorder="1"/>
    <xf numFmtId="0" fontId="12" fillId="0" borderId="8" xfId="51" applyFont="1" applyFill="1" applyBorder="1" applyAlignment="1">
      <alignment vertical="center" shrinkToFit="1"/>
    </xf>
    <xf numFmtId="1" fontId="12" fillId="0" borderId="13" xfId="51" applyNumberFormat="1" applyFont="1" applyFill="1" applyBorder="1" applyAlignment="1">
      <alignment horizontal="center" vertical="center"/>
    </xf>
    <xf numFmtId="0" fontId="12" fillId="0" borderId="8" xfId="51" applyFont="1" applyFill="1" applyBorder="1" applyAlignment="1">
      <alignment horizontal="center" vertical="center" shrinkToFit="1"/>
    </xf>
    <xf numFmtId="0" fontId="12" fillId="0" borderId="13" xfId="51" applyFont="1" applyFill="1" applyBorder="1" applyAlignment="1">
      <alignment horizontal="center" vertical="center" shrinkToFit="1"/>
    </xf>
    <xf numFmtId="0" fontId="12" fillId="0" borderId="11" xfId="52" applyFont="1" applyBorder="1" applyAlignment="1"/>
    <xf numFmtId="0" fontId="12" fillId="0" borderId="11" xfId="52" applyFont="1" applyFill="1" applyBorder="1" applyAlignment="1">
      <alignment vertical="center"/>
    </xf>
    <xf numFmtId="0" fontId="5" fillId="0" borderId="8" xfId="52" applyFont="1" applyFill="1" applyBorder="1"/>
    <xf numFmtId="182" fontId="5" fillId="0" borderId="8" xfId="50" applyNumberFormat="1" applyFont="1" applyFill="1" applyBorder="1" applyAlignment="1">
      <alignment horizontal="right"/>
    </xf>
    <xf numFmtId="0" fontId="5" fillId="0" borderId="11" xfId="52" applyFont="1" applyFill="1" applyBorder="1"/>
    <xf numFmtId="0" fontId="5" fillId="0" borderId="11" xfId="52" applyFont="1" applyFill="1" applyBorder="1" applyAlignment="1">
      <alignment horizontal="right"/>
    </xf>
    <xf numFmtId="0" fontId="27" fillId="0" borderId="13" xfId="52" applyFont="1" applyBorder="1"/>
    <xf numFmtId="0" fontId="5" fillId="0" borderId="13" xfId="52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12" fillId="0" borderId="8" xfId="51" applyFont="1" applyFill="1" applyBorder="1" applyAlignment="1">
      <alignment horizontal="right"/>
    </xf>
    <xf numFmtId="182" fontId="12" fillId="0" borderId="13" xfId="49" applyNumberFormat="1" applyFont="1" applyFill="1" applyBorder="1" applyAlignment="1">
      <alignment horizontal="right"/>
    </xf>
    <xf numFmtId="0" fontId="5" fillId="0" borderId="8" xfId="52" applyFont="1" applyFill="1" applyBorder="1" applyAlignment="1">
      <alignment horizontal="center"/>
    </xf>
    <xf numFmtId="0" fontId="5" fillId="0" borderId="11" xfId="52" applyFont="1" applyFill="1" applyBorder="1" applyAlignment="1">
      <alignment horizontal="center"/>
    </xf>
    <xf numFmtId="0" fontId="5" fillId="0" borderId="13" xfId="52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right"/>
    </xf>
    <xf numFmtId="0" fontId="12" fillId="0" borderId="1" xfId="52" applyFont="1" applyFill="1" applyBorder="1" applyAlignment="1">
      <alignment horizontal="center"/>
    </xf>
    <xf numFmtId="0" fontId="12" fillId="0" borderId="6" xfId="52" applyFont="1" applyFill="1" applyBorder="1" applyAlignment="1">
      <alignment horizontal="center"/>
    </xf>
    <xf numFmtId="182" fontId="12" fillId="0" borderId="11" xfId="49" applyNumberFormat="1" applyFont="1" applyFill="1" applyBorder="1" applyAlignment="1">
      <alignment horizontal="right" vertical="center"/>
    </xf>
    <xf numFmtId="0" fontId="12" fillId="0" borderId="11" xfId="52" applyFont="1" applyFill="1" applyBorder="1" applyAlignment="1">
      <alignment horizontal="center" vertical="center" shrinkToFit="1"/>
    </xf>
    <xf numFmtId="0" fontId="12" fillId="0" borderId="6" xfId="52" applyFont="1" applyBorder="1" applyAlignment="1">
      <alignment horizontal="center"/>
    </xf>
    <xf numFmtId="0" fontId="12" fillId="0" borderId="9" xfId="52" applyFont="1" applyBorder="1" applyAlignment="1">
      <alignment horizontal="center"/>
    </xf>
    <xf numFmtId="182" fontId="5" fillId="0" borderId="8" xfId="49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3" fontId="5" fillId="0" borderId="8" xfId="52" applyNumberFormat="1" applyFont="1" applyFill="1" applyBorder="1" applyAlignment="1">
      <alignment horizontal="right"/>
    </xf>
    <xf numFmtId="0" fontId="12" fillId="0" borderId="8" xfId="52" applyFont="1" applyBorder="1" applyAlignment="1"/>
    <xf numFmtId="0" fontId="12" fillId="0" borderId="14" xfId="51" applyFont="1" applyFill="1" applyBorder="1" applyAlignment="1">
      <alignment horizontal="left" vertical="center" shrinkToFit="1"/>
    </xf>
    <xf numFmtId="3" fontId="12" fillId="0" borderId="14" xfId="51" applyNumberFormat="1" applyFont="1" applyFill="1" applyBorder="1" applyAlignment="1">
      <alignment horizontal="right" vertical="center"/>
    </xf>
    <xf numFmtId="0" fontId="12" fillId="0" borderId="0" xfId="51" applyFont="1" applyFill="1" applyBorder="1" applyAlignment="1">
      <alignment horizontal="left" vertical="center" shrinkToFit="1"/>
    </xf>
    <xf numFmtId="0" fontId="16" fillId="0" borderId="0" xfId="51" applyFont="1" applyFill="1" applyBorder="1" applyAlignment="1">
      <alignment horizontal="right"/>
    </xf>
    <xf numFmtId="0" fontId="16" fillId="0" borderId="11" xfId="51" applyFont="1" applyFill="1" applyBorder="1" applyAlignment="1">
      <alignment horizontal="right"/>
    </xf>
    <xf numFmtId="0" fontId="12" fillId="0" borderId="0" xfId="51" applyFont="1" applyFill="1" applyBorder="1" applyAlignment="1">
      <alignment horizontal="right"/>
    </xf>
    <xf numFmtId="0" fontId="12" fillId="0" borderId="15" xfId="51" applyFont="1" applyFill="1" applyBorder="1" applyAlignment="1">
      <alignment horizontal="right"/>
    </xf>
    <xf numFmtId="0" fontId="18" fillId="0" borderId="3" xfId="51" applyFont="1" applyFill="1" applyBorder="1" applyAlignment="1"/>
    <xf numFmtId="0" fontId="18" fillId="0" borderId="4" xfId="51" applyFont="1" applyFill="1" applyBorder="1" applyAlignment="1">
      <alignment horizontal="center"/>
    </xf>
    <xf numFmtId="0" fontId="18" fillId="0" borderId="5" xfId="51" applyFont="1" applyFill="1" applyBorder="1" applyAlignment="1">
      <alignment horizontal="center"/>
    </xf>
    <xf numFmtId="0" fontId="12" fillId="0" borderId="2" xfId="52" applyFont="1" applyBorder="1" applyAlignment="1">
      <alignment horizontal="center"/>
    </xf>
    <xf numFmtId="0" fontId="5" fillId="0" borderId="6" xfId="52" applyFont="1" applyBorder="1"/>
    <xf numFmtId="0" fontId="12" fillId="0" borderId="7" xfId="52" applyFont="1" applyBorder="1" applyAlignment="1">
      <alignment horizontal="center"/>
    </xf>
    <xf numFmtId="0" fontId="5" fillId="0" borderId="7" xfId="52" applyFont="1" applyBorder="1" applyAlignment="1">
      <alignment horizontal="center"/>
    </xf>
    <xf numFmtId="0" fontId="12" fillId="0" borderId="15" xfId="51" applyFont="1" applyFill="1" applyBorder="1" applyAlignment="1">
      <alignment horizontal="center"/>
    </xf>
    <xf numFmtId="0" fontId="12" fillId="0" borderId="14" xfId="51" applyFont="1" applyFill="1" applyBorder="1" applyAlignment="1">
      <alignment horizontal="center" vertical="center" shrinkToFit="1"/>
    </xf>
    <xf numFmtId="0" fontId="12" fillId="0" borderId="0" xfId="51" applyFont="1" applyFill="1" applyBorder="1" applyAlignment="1">
      <alignment horizontal="center" vertical="center" shrinkToFit="1"/>
    </xf>
    <xf numFmtId="0" fontId="18" fillId="0" borderId="3" xfId="5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181" fontId="5" fillId="0" borderId="12" xfId="1" applyNumberFormat="1" applyFont="1" applyBorder="1" applyAlignment="1">
      <alignment vertical="top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81" fontId="6" fillId="0" borderId="12" xfId="1" applyNumberFormat="1" applyFont="1" applyBorder="1" applyAlignment="1">
      <alignment wrapText="1"/>
    </xf>
    <xf numFmtId="0" fontId="4" fillId="0" borderId="0" xfId="0" applyFont="1" applyAlignment="1">
      <alignment horizontal="center" wrapText="1"/>
    </xf>
    <xf numFmtId="181" fontId="4" fillId="0" borderId="0" xfId="1" applyNumberFormat="1" applyFont="1" applyAlignment="1">
      <alignment wrapText="1"/>
    </xf>
    <xf numFmtId="0" fontId="6" fillId="0" borderId="12" xfId="0" applyFont="1" applyBorder="1" applyAlignment="1">
      <alignment wrapText="1"/>
    </xf>
    <xf numFmtId="0" fontId="6" fillId="0" borderId="12" xfId="0" applyFont="1" applyBorder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183" fontId="28" fillId="0" borderId="0" xfId="1" applyNumberFormat="1" applyFont="1" applyAlignment="1">
      <alignment horizontal="center"/>
    </xf>
    <xf numFmtId="0" fontId="29" fillId="0" borderId="0" xfId="0" applyFont="1"/>
    <xf numFmtId="181" fontId="29" fillId="0" borderId="0" xfId="1" applyNumberFormat="1" applyFont="1" applyAlignment="1">
      <alignment horizontal="center" vertical="center"/>
    </xf>
    <xf numFmtId="181" fontId="29" fillId="0" borderId="0" xfId="1" applyNumberFormat="1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181" fontId="28" fillId="0" borderId="3" xfId="1" applyNumberFormat="1" applyFont="1" applyBorder="1" applyAlignment="1">
      <alignment horizontal="center" vertical="center"/>
    </xf>
    <xf numFmtId="181" fontId="28" fillId="0" borderId="5" xfId="1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181" fontId="28" fillId="0" borderId="8" xfId="1" applyNumberFormat="1" applyFont="1" applyBorder="1" applyAlignment="1">
      <alignment horizontal="center" vertical="center"/>
    </xf>
    <xf numFmtId="181" fontId="28" fillId="0" borderId="11" xfId="1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181" fontId="28" fillId="0" borderId="13" xfId="1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9" fillId="0" borderId="12" xfId="0" applyFont="1" applyBorder="1"/>
    <xf numFmtId="181" fontId="29" fillId="0" borderId="12" xfId="1" applyNumberFormat="1" applyFont="1" applyBorder="1" applyAlignment="1">
      <alignment horizontal="center" vertical="center"/>
    </xf>
    <xf numFmtId="181" fontId="29" fillId="0" borderId="12" xfId="1" applyNumberFormat="1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181" fontId="28" fillId="0" borderId="12" xfId="1" applyNumberFormat="1" applyFont="1" applyBorder="1" applyAlignment="1">
      <alignment horizontal="center" vertical="center"/>
    </xf>
    <xf numFmtId="181" fontId="28" fillId="0" borderId="12" xfId="1" applyNumberFormat="1" applyFont="1" applyBorder="1" applyAlignment="1">
      <alignment horizontal="center"/>
    </xf>
    <xf numFmtId="0" fontId="29" fillId="0" borderId="12" xfId="0" applyFont="1" applyBorder="1" applyAlignment="1">
      <alignment horizontal="left"/>
    </xf>
    <xf numFmtId="181" fontId="29" fillId="0" borderId="12" xfId="1" applyNumberFormat="1" applyFont="1" applyBorder="1" applyAlignment="1">
      <alignment horizontal="right" vertical="center"/>
    </xf>
    <xf numFmtId="181" fontId="29" fillId="0" borderId="12" xfId="1" applyNumberFormat="1" applyFont="1" applyBorder="1" applyAlignment="1">
      <alignment horizontal="right"/>
    </xf>
    <xf numFmtId="0" fontId="29" fillId="0" borderId="12" xfId="0" applyFont="1" applyBorder="1" applyAlignment="1"/>
    <xf numFmtId="0" fontId="28" fillId="0" borderId="12" xfId="0" applyFont="1" applyBorder="1" applyAlignment="1"/>
    <xf numFmtId="181" fontId="28" fillId="0" borderId="12" xfId="1" applyNumberFormat="1" applyFont="1" applyBorder="1" applyAlignment="1">
      <alignment horizontal="right" vertical="center"/>
    </xf>
    <xf numFmtId="183" fontId="28" fillId="0" borderId="12" xfId="1" applyNumberFormat="1" applyFont="1" applyBorder="1" applyAlignment="1">
      <alignment horizontal="center"/>
    </xf>
    <xf numFmtId="0" fontId="28" fillId="0" borderId="5" xfId="0" applyFont="1" applyBorder="1" applyAlignment="1">
      <alignment horizontal="left"/>
    </xf>
  </cellXfs>
  <cellStyles count="53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  <cellStyle name="เครื่องหมายจุลภาค 2" xfId="49"/>
    <cellStyle name="Comma 2" xfId="50"/>
    <cellStyle name="Normal 2" xfId="51"/>
    <cellStyle name="ปกติ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430696</xdr:colOff>
      <xdr:row>0</xdr:row>
      <xdr:rowOff>100853</xdr:rowOff>
    </xdr:from>
    <xdr:to>
      <xdr:col>12</xdr:col>
      <xdr:colOff>403412</xdr:colOff>
      <xdr:row>1</xdr:row>
      <xdr:rowOff>179294</xdr:rowOff>
    </xdr:to>
    <xdr:sp>
      <xdr:nvSpPr>
        <xdr:cNvPr id="2" name="กล่องข้อความ 1"/>
        <xdr:cNvSpPr txBox="1"/>
      </xdr:nvSpPr>
      <xdr:spPr>
        <a:xfrm>
          <a:off x="10393680" y="100330"/>
          <a:ext cx="725170" cy="31686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ผ.01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371475</xdr:colOff>
      <xdr:row>0</xdr:row>
      <xdr:rowOff>95251</xdr:rowOff>
    </xdr:from>
    <xdr:to>
      <xdr:col>12</xdr:col>
      <xdr:colOff>552449</xdr:colOff>
      <xdr:row>1</xdr:row>
      <xdr:rowOff>111126</xdr:rowOff>
    </xdr:to>
    <xdr:sp>
      <xdr:nvSpPr>
        <xdr:cNvPr id="3" name="กล่องข้อความ 2"/>
        <xdr:cNvSpPr txBox="1"/>
      </xdr:nvSpPr>
      <xdr:spPr>
        <a:xfrm>
          <a:off x="11553825" y="95250"/>
          <a:ext cx="1066165" cy="254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ผ.02/1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347383</xdr:colOff>
      <xdr:row>0</xdr:row>
      <xdr:rowOff>95250</xdr:rowOff>
    </xdr:from>
    <xdr:to>
      <xdr:col>12</xdr:col>
      <xdr:colOff>552448</xdr:colOff>
      <xdr:row>1</xdr:row>
      <xdr:rowOff>142875</xdr:rowOff>
    </xdr:to>
    <xdr:sp>
      <xdr:nvSpPr>
        <xdr:cNvPr id="2" name="กล่องข้อความ 1"/>
        <xdr:cNvSpPr txBox="1"/>
      </xdr:nvSpPr>
      <xdr:spPr>
        <a:xfrm>
          <a:off x="11396345" y="95250"/>
          <a:ext cx="1090295" cy="2857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ผ.02/1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448237</xdr:colOff>
      <xdr:row>0</xdr:row>
      <xdr:rowOff>127000</xdr:rowOff>
    </xdr:from>
    <xdr:to>
      <xdr:col>12</xdr:col>
      <xdr:colOff>552449</xdr:colOff>
      <xdr:row>1</xdr:row>
      <xdr:rowOff>190500</xdr:rowOff>
    </xdr:to>
    <xdr:sp>
      <xdr:nvSpPr>
        <xdr:cNvPr id="2" name="กล่องข้อความ 1"/>
        <xdr:cNvSpPr txBox="1"/>
      </xdr:nvSpPr>
      <xdr:spPr>
        <a:xfrm>
          <a:off x="11496675" y="127000"/>
          <a:ext cx="989965" cy="3016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ผ.02/1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11</xdr:col>
      <xdr:colOff>437031</xdr:colOff>
      <xdr:row>50</xdr:row>
      <xdr:rowOff>127000</xdr:rowOff>
    </xdr:from>
    <xdr:to>
      <xdr:col>12</xdr:col>
      <xdr:colOff>552449</xdr:colOff>
      <xdr:row>51</xdr:row>
      <xdr:rowOff>190500</xdr:rowOff>
    </xdr:to>
    <xdr:sp>
      <xdr:nvSpPr>
        <xdr:cNvPr id="4" name="กล่องข้อความ 3"/>
        <xdr:cNvSpPr txBox="1"/>
      </xdr:nvSpPr>
      <xdr:spPr>
        <a:xfrm>
          <a:off x="11485880" y="17862550"/>
          <a:ext cx="1000760" cy="3016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ผ.02/1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476250</xdr:colOff>
      <xdr:row>0</xdr:row>
      <xdr:rowOff>95250</xdr:rowOff>
    </xdr:from>
    <xdr:to>
      <xdr:col>12</xdr:col>
      <xdr:colOff>552449</xdr:colOff>
      <xdr:row>1</xdr:row>
      <xdr:rowOff>171450</xdr:rowOff>
    </xdr:to>
    <xdr:sp>
      <xdr:nvSpPr>
        <xdr:cNvPr id="2" name="กล่องข้อความ 1"/>
        <xdr:cNvSpPr txBox="1"/>
      </xdr:nvSpPr>
      <xdr:spPr>
        <a:xfrm>
          <a:off x="11525250" y="95250"/>
          <a:ext cx="961390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ผ.02/1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11</xdr:col>
      <xdr:colOff>357186</xdr:colOff>
      <xdr:row>102</xdr:row>
      <xdr:rowOff>95250</xdr:rowOff>
    </xdr:from>
    <xdr:to>
      <xdr:col>12</xdr:col>
      <xdr:colOff>552449</xdr:colOff>
      <xdr:row>103</xdr:row>
      <xdr:rowOff>171450</xdr:rowOff>
    </xdr:to>
    <xdr:sp>
      <xdr:nvSpPr>
        <xdr:cNvPr id="3" name="กล่องข้อความ 2"/>
        <xdr:cNvSpPr txBox="1"/>
      </xdr:nvSpPr>
      <xdr:spPr>
        <a:xfrm>
          <a:off x="11405870" y="57045225"/>
          <a:ext cx="1080770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ผ.02/1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219075</xdr:colOff>
      <xdr:row>16</xdr:row>
      <xdr:rowOff>114300</xdr:rowOff>
    </xdr:from>
    <xdr:to>
      <xdr:col>12</xdr:col>
      <xdr:colOff>342900</xdr:colOff>
      <xdr:row>17</xdr:row>
      <xdr:rowOff>190500</xdr:rowOff>
    </xdr:to>
    <xdr:sp>
      <xdr:nvSpPr>
        <xdr:cNvPr id="3" name="กล่องข้อความ 2"/>
        <xdr:cNvSpPr txBox="1"/>
      </xdr:nvSpPr>
      <xdr:spPr>
        <a:xfrm>
          <a:off x="11268075" y="4333875"/>
          <a:ext cx="1009650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ผ.02/1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666750</xdr:colOff>
      <xdr:row>0</xdr:row>
      <xdr:rowOff>114300</xdr:rowOff>
    </xdr:from>
    <xdr:to>
      <xdr:col>11</xdr:col>
      <xdr:colOff>695325</xdr:colOff>
      <xdr:row>1</xdr:row>
      <xdr:rowOff>190500</xdr:rowOff>
    </xdr:to>
    <xdr:sp>
      <xdr:nvSpPr>
        <xdr:cNvPr id="4" name="กล่องข้อความ 3"/>
        <xdr:cNvSpPr txBox="1"/>
      </xdr:nvSpPr>
      <xdr:spPr>
        <a:xfrm>
          <a:off x="10753725" y="114300"/>
          <a:ext cx="990600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ผ.02/1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438151</xdr:colOff>
      <xdr:row>0</xdr:row>
      <xdr:rowOff>57150</xdr:rowOff>
    </xdr:from>
    <xdr:to>
      <xdr:col>11</xdr:col>
      <xdr:colOff>504827</xdr:colOff>
      <xdr:row>1</xdr:row>
      <xdr:rowOff>133350</xdr:rowOff>
    </xdr:to>
    <xdr:sp>
      <xdr:nvSpPr>
        <xdr:cNvPr id="5" name="กล่องข้อความ 4"/>
        <xdr:cNvSpPr txBox="1"/>
      </xdr:nvSpPr>
      <xdr:spPr>
        <a:xfrm>
          <a:off x="12715875" y="57150"/>
          <a:ext cx="1190625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ผ.02/2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438151</xdr:colOff>
      <xdr:row>0</xdr:row>
      <xdr:rowOff>57150</xdr:rowOff>
    </xdr:from>
    <xdr:to>
      <xdr:col>12</xdr:col>
      <xdr:colOff>504827</xdr:colOff>
      <xdr:row>1</xdr:row>
      <xdr:rowOff>133350</xdr:rowOff>
    </xdr:to>
    <xdr:sp>
      <xdr:nvSpPr>
        <xdr:cNvPr id="2" name="กล่องข้อความ 4"/>
        <xdr:cNvSpPr txBox="1"/>
      </xdr:nvSpPr>
      <xdr:spPr>
        <a:xfrm>
          <a:off x="12011025" y="57150"/>
          <a:ext cx="1028700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ผ.02/2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666750</xdr:colOff>
      <xdr:row>0</xdr:row>
      <xdr:rowOff>76200</xdr:rowOff>
    </xdr:from>
    <xdr:to>
      <xdr:col>10</xdr:col>
      <xdr:colOff>733425</xdr:colOff>
      <xdr:row>1</xdr:row>
      <xdr:rowOff>127000</xdr:rowOff>
    </xdr:to>
    <xdr:sp>
      <xdr:nvSpPr>
        <xdr:cNvPr id="2" name="กล่องข้อความ 1"/>
        <xdr:cNvSpPr txBox="1"/>
      </xdr:nvSpPr>
      <xdr:spPr>
        <a:xfrm>
          <a:off x="9153525" y="76200"/>
          <a:ext cx="828675" cy="288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ผ.03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457200</xdr:colOff>
      <xdr:row>0</xdr:row>
      <xdr:rowOff>114300</xdr:rowOff>
    </xdr:from>
    <xdr:to>
      <xdr:col>11</xdr:col>
      <xdr:colOff>391083</xdr:colOff>
      <xdr:row>1</xdr:row>
      <xdr:rowOff>156882</xdr:rowOff>
    </xdr:to>
    <xdr:sp>
      <xdr:nvSpPr>
        <xdr:cNvPr id="2" name="กล่องข้อความ 1"/>
        <xdr:cNvSpPr txBox="1"/>
      </xdr:nvSpPr>
      <xdr:spPr>
        <a:xfrm>
          <a:off x="10601325" y="114300"/>
          <a:ext cx="895350" cy="2806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593911</xdr:colOff>
      <xdr:row>0</xdr:row>
      <xdr:rowOff>114300</xdr:rowOff>
    </xdr:from>
    <xdr:to>
      <xdr:col>11</xdr:col>
      <xdr:colOff>379878</xdr:colOff>
      <xdr:row>1</xdr:row>
      <xdr:rowOff>190500</xdr:rowOff>
    </xdr:to>
    <xdr:sp>
      <xdr:nvSpPr>
        <xdr:cNvPr id="3" name="กล่องข้อความ 2"/>
        <xdr:cNvSpPr txBox="1"/>
      </xdr:nvSpPr>
      <xdr:spPr>
        <a:xfrm>
          <a:off x="10594975" y="114300"/>
          <a:ext cx="748030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773207</xdr:colOff>
      <xdr:row>0</xdr:row>
      <xdr:rowOff>114300</xdr:rowOff>
    </xdr:from>
    <xdr:to>
      <xdr:col>11</xdr:col>
      <xdr:colOff>514351</xdr:colOff>
      <xdr:row>1</xdr:row>
      <xdr:rowOff>190500</xdr:rowOff>
    </xdr:to>
    <xdr:sp>
      <xdr:nvSpPr>
        <xdr:cNvPr id="4" name="กล่องข้อความ 3"/>
        <xdr:cNvSpPr txBox="1"/>
      </xdr:nvSpPr>
      <xdr:spPr>
        <a:xfrm>
          <a:off x="10878820" y="114300"/>
          <a:ext cx="703580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694766</xdr:colOff>
      <xdr:row>0</xdr:row>
      <xdr:rowOff>114300</xdr:rowOff>
    </xdr:from>
    <xdr:to>
      <xdr:col>11</xdr:col>
      <xdr:colOff>514352</xdr:colOff>
      <xdr:row>1</xdr:row>
      <xdr:rowOff>190500</xdr:rowOff>
    </xdr:to>
    <xdr:sp>
      <xdr:nvSpPr>
        <xdr:cNvPr id="3" name="กล่องข้อความ 2"/>
        <xdr:cNvSpPr txBox="1"/>
      </xdr:nvSpPr>
      <xdr:spPr>
        <a:xfrm>
          <a:off x="10791190" y="114300"/>
          <a:ext cx="791210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762000</xdr:colOff>
      <xdr:row>23</xdr:row>
      <xdr:rowOff>114300</xdr:rowOff>
    </xdr:from>
    <xdr:to>
      <xdr:col>11</xdr:col>
      <xdr:colOff>514350</xdr:colOff>
      <xdr:row>24</xdr:row>
      <xdr:rowOff>190500</xdr:rowOff>
    </xdr:to>
    <xdr:sp>
      <xdr:nvSpPr>
        <xdr:cNvPr id="6" name="กล่องข้อความ 5"/>
        <xdr:cNvSpPr txBox="1"/>
      </xdr:nvSpPr>
      <xdr:spPr>
        <a:xfrm>
          <a:off x="10858500" y="5457825"/>
          <a:ext cx="723900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762000</xdr:colOff>
      <xdr:row>91</xdr:row>
      <xdr:rowOff>114300</xdr:rowOff>
    </xdr:from>
    <xdr:to>
      <xdr:col>11</xdr:col>
      <xdr:colOff>514350</xdr:colOff>
      <xdr:row>92</xdr:row>
      <xdr:rowOff>190500</xdr:rowOff>
    </xdr:to>
    <xdr:sp>
      <xdr:nvSpPr>
        <xdr:cNvPr id="5" name="กล่องข้อความ 4"/>
        <xdr:cNvSpPr txBox="1"/>
      </xdr:nvSpPr>
      <xdr:spPr>
        <a:xfrm>
          <a:off x="10858500" y="20354925"/>
          <a:ext cx="723900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750795</xdr:colOff>
      <xdr:row>0</xdr:row>
      <xdr:rowOff>114300</xdr:rowOff>
    </xdr:from>
    <xdr:to>
      <xdr:col>11</xdr:col>
      <xdr:colOff>514351</xdr:colOff>
      <xdr:row>1</xdr:row>
      <xdr:rowOff>190500</xdr:rowOff>
    </xdr:to>
    <xdr:sp>
      <xdr:nvSpPr>
        <xdr:cNvPr id="3" name="กล่องข้อความ 2"/>
        <xdr:cNvSpPr txBox="1"/>
      </xdr:nvSpPr>
      <xdr:spPr>
        <a:xfrm>
          <a:off x="10837545" y="114300"/>
          <a:ext cx="725805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750795</xdr:colOff>
      <xdr:row>40</xdr:row>
      <xdr:rowOff>114300</xdr:rowOff>
    </xdr:from>
    <xdr:to>
      <xdr:col>11</xdr:col>
      <xdr:colOff>514351</xdr:colOff>
      <xdr:row>41</xdr:row>
      <xdr:rowOff>190500</xdr:rowOff>
    </xdr:to>
    <xdr:sp>
      <xdr:nvSpPr>
        <xdr:cNvPr id="5" name="กล่องข้อความ 4"/>
        <xdr:cNvSpPr txBox="1"/>
      </xdr:nvSpPr>
      <xdr:spPr>
        <a:xfrm>
          <a:off x="10837545" y="8458200"/>
          <a:ext cx="725805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762001</xdr:colOff>
      <xdr:row>0</xdr:row>
      <xdr:rowOff>114300</xdr:rowOff>
    </xdr:from>
    <xdr:to>
      <xdr:col>11</xdr:col>
      <xdr:colOff>514351</xdr:colOff>
      <xdr:row>1</xdr:row>
      <xdr:rowOff>190500</xdr:rowOff>
    </xdr:to>
    <xdr:sp>
      <xdr:nvSpPr>
        <xdr:cNvPr id="5" name="กล่องข้อความ 4"/>
        <xdr:cNvSpPr txBox="1"/>
      </xdr:nvSpPr>
      <xdr:spPr>
        <a:xfrm>
          <a:off x="10848975" y="114300"/>
          <a:ext cx="714375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742950</xdr:colOff>
      <xdr:row>0</xdr:row>
      <xdr:rowOff>114300</xdr:rowOff>
    </xdr:from>
    <xdr:to>
      <xdr:col>11</xdr:col>
      <xdr:colOff>514350</xdr:colOff>
      <xdr:row>1</xdr:row>
      <xdr:rowOff>190500</xdr:rowOff>
    </xdr:to>
    <xdr:sp>
      <xdr:nvSpPr>
        <xdr:cNvPr id="3" name="กล่องข้อความ 2"/>
        <xdr:cNvSpPr txBox="1"/>
      </xdr:nvSpPr>
      <xdr:spPr>
        <a:xfrm>
          <a:off x="10915650" y="114300"/>
          <a:ext cx="885825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714376</xdr:colOff>
      <xdr:row>81</xdr:row>
      <xdr:rowOff>114300</xdr:rowOff>
    </xdr:from>
    <xdr:to>
      <xdr:col>11</xdr:col>
      <xdr:colOff>514351</xdr:colOff>
      <xdr:row>82</xdr:row>
      <xdr:rowOff>190500</xdr:rowOff>
    </xdr:to>
    <xdr:sp>
      <xdr:nvSpPr>
        <xdr:cNvPr id="6" name="กล่องข้อความ 5"/>
        <xdr:cNvSpPr txBox="1"/>
      </xdr:nvSpPr>
      <xdr:spPr>
        <a:xfrm>
          <a:off x="10887075" y="17773650"/>
          <a:ext cx="914400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4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ผ.02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369794</xdr:colOff>
      <xdr:row>0</xdr:row>
      <xdr:rowOff>112059</xdr:rowOff>
    </xdr:from>
    <xdr:to>
      <xdr:col>12</xdr:col>
      <xdr:colOff>486385</xdr:colOff>
      <xdr:row>1</xdr:row>
      <xdr:rowOff>175474</xdr:rowOff>
    </xdr:to>
    <xdr:sp>
      <xdr:nvSpPr>
        <xdr:cNvPr id="5" name="กล่องข้อความ 4"/>
        <xdr:cNvSpPr txBox="1"/>
      </xdr:nvSpPr>
      <xdr:spPr>
        <a:xfrm>
          <a:off x="10923270" y="111760"/>
          <a:ext cx="811530" cy="3016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300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3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ผ.01/1</a:t>
          </a:r>
          <a:endParaRPr lang="th-TH" sz="13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32"/>
  <sheetViews>
    <sheetView view="pageBreakPreview" zoomScaleNormal="90" topLeftCell="A8" workbookViewId="0">
      <selection activeCell="A23" sqref="A23"/>
    </sheetView>
  </sheetViews>
  <sheetFormatPr defaultColWidth="9" defaultRowHeight="15"/>
  <cols>
    <col min="1" max="1" width="32" style="680" customWidth="1"/>
    <col min="2" max="2" width="9.875" style="681" customWidth="1"/>
    <col min="3" max="12" width="9.875" style="682" customWidth="1"/>
    <col min="13" max="13" width="10.375" style="682" customWidth="1"/>
    <col min="14" max="16384" width="9" style="680"/>
  </cols>
  <sheetData>
    <row r="1" s="16" customFormat="1" ht="18.75" spans="1:1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="16" customFormat="1" ht="18.75" spans="1:1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="16" customFormat="1" ht="18.75" spans="1:13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6" customFormat="1" ht="18.75" spans="1:13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="674" customFormat="1" spans="1:13">
      <c r="A5" s="683" t="s">
        <v>4</v>
      </c>
      <c r="B5" s="684" t="s">
        <v>5</v>
      </c>
      <c r="C5" s="685"/>
      <c r="D5" s="684" t="s">
        <v>6</v>
      </c>
      <c r="E5" s="685"/>
      <c r="F5" s="684" t="s">
        <v>7</v>
      </c>
      <c r="G5" s="685"/>
      <c r="H5" s="684" t="s">
        <v>8</v>
      </c>
      <c r="I5" s="685"/>
      <c r="J5" s="684" t="s">
        <v>9</v>
      </c>
      <c r="K5" s="685"/>
      <c r="L5" s="684" t="s">
        <v>10</v>
      </c>
      <c r="M5" s="685"/>
    </row>
    <row r="6" s="674" customFormat="1" spans="1:13">
      <c r="A6" s="686"/>
      <c r="B6" s="687" t="s">
        <v>11</v>
      </c>
      <c r="C6" s="687" t="s">
        <v>12</v>
      </c>
      <c r="D6" s="687" t="s">
        <v>11</v>
      </c>
      <c r="E6" s="688" t="s">
        <v>12</v>
      </c>
      <c r="F6" s="687" t="s">
        <v>11</v>
      </c>
      <c r="G6" s="688" t="s">
        <v>12</v>
      </c>
      <c r="H6" s="687" t="s">
        <v>11</v>
      </c>
      <c r="I6" s="688" t="s">
        <v>12</v>
      </c>
      <c r="J6" s="687" t="s">
        <v>11</v>
      </c>
      <c r="K6" s="688" t="s">
        <v>12</v>
      </c>
      <c r="L6" s="687" t="s">
        <v>11</v>
      </c>
      <c r="M6" s="688" t="s">
        <v>12</v>
      </c>
    </row>
    <row r="7" s="674" customFormat="1" spans="1:13">
      <c r="A7" s="689"/>
      <c r="B7" s="690"/>
      <c r="C7" s="690" t="s">
        <v>13</v>
      </c>
      <c r="D7" s="690"/>
      <c r="E7" s="690" t="s">
        <v>13</v>
      </c>
      <c r="F7" s="690"/>
      <c r="G7" s="690" t="s">
        <v>13</v>
      </c>
      <c r="H7" s="690"/>
      <c r="I7" s="690" t="s">
        <v>13</v>
      </c>
      <c r="J7" s="690"/>
      <c r="K7" s="690" t="s">
        <v>13</v>
      </c>
      <c r="L7" s="690"/>
      <c r="M7" s="690" t="s">
        <v>13</v>
      </c>
    </row>
    <row r="8" spans="1:13">
      <c r="A8" s="691" t="s">
        <v>14</v>
      </c>
      <c r="B8" s="692"/>
      <c r="C8" s="692"/>
      <c r="D8" s="692"/>
      <c r="E8" s="692"/>
      <c r="F8" s="692"/>
      <c r="G8" s="692"/>
      <c r="H8" s="692"/>
      <c r="I8" s="692"/>
      <c r="J8" s="692"/>
      <c r="K8" s="692"/>
      <c r="L8" s="692"/>
      <c r="M8" s="706"/>
    </row>
    <row r="9" spans="1:13">
      <c r="A9" s="693" t="s">
        <v>15</v>
      </c>
      <c r="B9" s="694">
        <f>'แบบ 02 - ย.1'!E17</f>
        <v>3</v>
      </c>
      <c r="C9" s="695">
        <v>3000000</v>
      </c>
      <c r="D9" s="695">
        <f>'แบบ 02 - ย.1'!F17</f>
        <v>3</v>
      </c>
      <c r="E9" s="695">
        <v>3000000</v>
      </c>
      <c r="F9" s="695">
        <f>'แบบ 02 - ย.1'!G17</f>
        <v>3</v>
      </c>
      <c r="G9" s="695">
        <v>3000000</v>
      </c>
      <c r="H9" s="695">
        <f>'แบบ 02 - ย.1'!H17</f>
        <v>3</v>
      </c>
      <c r="I9" s="695">
        <v>3000000</v>
      </c>
      <c r="J9" s="695">
        <f>'แบบ 02 - ย.1'!I17</f>
        <v>3</v>
      </c>
      <c r="K9" s="695">
        <v>3000000</v>
      </c>
      <c r="L9" s="695">
        <f>SUM(B9+D9+F9+H9+J9)</f>
        <v>15</v>
      </c>
      <c r="M9" s="695">
        <f>SUM(C9+E9+G9+I9+K9)</f>
        <v>15000000</v>
      </c>
    </row>
    <row r="10" s="675" customFormat="1" spans="1:13">
      <c r="A10" s="696" t="s">
        <v>16</v>
      </c>
      <c r="B10" s="697">
        <f>SUM(B9)</f>
        <v>3</v>
      </c>
      <c r="C10" s="698">
        <f t="shared" ref="C10:I10" si="0">SUM(C9)</f>
        <v>3000000</v>
      </c>
      <c r="D10" s="698">
        <f t="shared" si="0"/>
        <v>3</v>
      </c>
      <c r="E10" s="698">
        <f t="shared" si="0"/>
        <v>3000000</v>
      </c>
      <c r="F10" s="698">
        <f t="shared" si="0"/>
        <v>3</v>
      </c>
      <c r="G10" s="698">
        <f t="shared" si="0"/>
        <v>3000000</v>
      </c>
      <c r="H10" s="698">
        <f t="shared" si="0"/>
        <v>3</v>
      </c>
      <c r="I10" s="698">
        <f t="shared" si="0"/>
        <v>3000000</v>
      </c>
      <c r="J10" s="698">
        <f t="shared" ref="J10" si="1">SUM(J9)</f>
        <v>3</v>
      </c>
      <c r="K10" s="698">
        <f t="shared" ref="K10" si="2">SUM(K9)</f>
        <v>3000000</v>
      </c>
      <c r="L10" s="698">
        <f t="shared" ref="L10:M30" si="3">SUM(B10+D10+F10+H10+J10)</f>
        <v>15</v>
      </c>
      <c r="M10" s="698">
        <f t="shared" ref="M10" si="4">SUM(C10+E10+G10+I10+K10)</f>
        <v>15000000</v>
      </c>
    </row>
    <row r="11" spans="1:13">
      <c r="A11" s="691" t="s">
        <v>17</v>
      </c>
      <c r="B11" s="692"/>
      <c r="C11" s="692"/>
      <c r="D11" s="692"/>
      <c r="E11" s="692"/>
      <c r="F11" s="692"/>
      <c r="G11" s="692"/>
      <c r="H11" s="692"/>
      <c r="I11" s="692"/>
      <c r="J11" s="692"/>
      <c r="K11" s="692"/>
      <c r="L11" s="692"/>
      <c r="M11" s="706"/>
    </row>
    <row r="12" s="676" customFormat="1" spans="1:13">
      <c r="A12" s="699" t="s">
        <v>18</v>
      </c>
      <c r="B12" s="700">
        <f>'แบบ 02 - ย.2'!E254</f>
        <v>36</v>
      </c>
      <c r="C12" s="701">
        <f>'แบบ 02 - ย.2'!E253</f>
        <v>7595000</v>
      </c>
      <c r="D12" s="701">
        <f>'แบบ 02 - ย.2'!F254</f>
        <v>38</v>
      </c>
      <c r="E12" s="701">
        <f>'แบบ 02 - ย.2'!F253</f>
        <v>8295000</v>
      </c>
      <c r="F12" s="701">
        <f>'แบบ 02 - ย.2'!G254</f>
        <v>38</v>
      </c>
      <c r="G12" s="701">
        <f>'แบบ 02 - ย.2'!G253</f>
        <v>8085000</v>
      </c>
      <c r="H12" s="701">
        <f>'แบบ 02 - ย.2'!H254</f>
        <v>39</v>
      </c>
      <c r="I12" s="701">
        <f>'แบบ 02 - ย.2'!H253</f>
        <v>8005000</v>
      </c>
      <c r="J12" s="701">
        <f>'แบบ 02 - ย.2'!I254</f>
        <v>38</v>
      </c>
      <c r="K12" s="701">
        <f>'แบบ 02 - ย.2'!I253</f>
        <v>8795000</v>
      </c>
      <c r="L12" s="701">
        <f>SUM(B12+D12+F12+H12+J12)</f>
        <v>189</v>
      </c>
      <c r="M12" s="701">
        <f>SUM(C12+E12+G12+I12+K12)</f>
        <v>40775000</v>
      </c>
    </row>
    <row r="13" s="677" customFormat="1" spans="1:13">
      <c r="A13" s="696" t="s">
        <v>16</v>
      </c>
      <c r="B13" s="697">
        <f t="shared" ref="B13:M13" si="5">SUM(B12)</f>
        <v>36</v>
      </c>
      <c r="C13" s="698">
        <f t="shared" si="5"/>
        <v>7595000</v>
      </c>
      <c r="D13" s="698">
        <f t="shared" si="5"/>
        <v>38</v>
      </c>
      <c r="E13" s="698">
        <f t="shared" si="5"/>
        <v>8295000</v>
      </c>
      <c r="F13" s="698">
        <f t="shared" si="5"/>
        <v>38</v>
      </c>
      <c r="G13" s="698">
        <f t="shared" si="5"/>
        <v>8085000</v>
      </c>
      <c r="H13" s="698">
        <f t="shared" si="5"/>
        <v>39</v>
      </c>
      <c r="I13" s="698">
        <f t="shared" si="5"/>
        <v>8005000</v>
      </c>
      <c r="J13" s="698">
        <f t="shared" si="5"/>
        <v>38</v>
      </c>
      <c r="K13" s="698">
        <f t="shared" si="5"/>
        <v>8795000</v>
      </c>
      <c r="L13" s="698">
        <f t="shared" si="5"/>
        <v>189</v>
      </c>
      <c r="M13" s="698">
        <f t="shared" si="5"/>
        <v>40775000</v>
      </c>
    </row>
    <row r="14" spans="1:13">
      <c r="A14" s="691" t="s">
        <v>19</v>
      </c>
      <c r="B14" s="692"/>
      <c r="C14" s="692"/>
      <c r="D14" s="692"/>
      <c r="E14" s="692"/>
      <c r="F14" s="692"/>
      <c r="G14" s="692"/>
      <c r="H14" s="692"/>
      <c r="I14" s="692"/>
      <c r="J14" s="692"/>
      <c r="K14" s="692"/>
      <c r="L14" s="692"/>
      <c r="M14" s="706"/>
    </row>
    <row r="15" spans="1:13">
      <c r="A15" s="693" t="s">
        <v>20</v>
      </c>
      <c r="B15" s="694">
        <f>'แบบ 02 - ย.3'!E33</f>
        <v>4</v>
      </c>
      <c r="C15" s="695">
        <f>'แบบ 02 - ย.3'!E32</f>
        <v>2200000</v>
      </c>
      <c r="D15" s="695">
        <f>'แบบ 02 - ย.3'!F33</f>
        <v>5</v>
      </c>
      <c r="E15" s="695">
        <f>'แบบ 02 - ย.3'!F32</f>
        <v>2210000</v>
      </c>
      <c r="F15" s="695">
        <f>'แบบ 02 - ย.3'!G33</f>
        <v>4</v>
      </c>
      <c r="G15" s="695">
        <f>'แบบ 02 - ย.3'!G32</f>
        <v>2200000</v>
      </c>
      <c r="H15" s="695">
        <f>'แบบ 02 - ย.3'!H33</f>
        <v>4</v>
      </c>
      <c r="I15" s="695">
        <f>'แบบ 02 - ย.3'!H32</f>
        <v>2200000</v>
      </c>
      <c r="J15" s="695">
        <f>'แบบ 02 - ย.3'!I33</f>
        <v>4</v>
      </c>
      <c r="K15" s="695">
        <f>'แบบ 02 - ย.3'!I32</f>
        <v>2200000</v>
      </c>
      <c r="L15" s="695">
        <f t="shared" si="3"/>
        <v>21</v>
      </c>
      <c r="M15" s="695">
        <f t="shared" si="3"/>
        <v>11010000</v>
      </c>
    </row>
    <row r="16" s="677" customFormat="1" spans="1:13">
      <c r="A16" s="696" t="s">
        <v>16</v>
      </c>
      <c r="B16" s="697">
        <f>SUM(B15)</f>
        <v>4</v>
      </c>
      <c r="C16" s="698">
        <f t="shared" ref="C16:M16" si="6">SUM(C15)</f>
        <v>2200000</v>
      </c>
      <c r="D16" s="698">
        <f t="shared" si="6"/>
        <v>5</v>
      </c>
      <c r="E16" s="698">
        <f t="shared" si="6"/>
        <v>2210000</v>
      </c>
      <c r="F16" s="698">
        <f t="shared" si="6"/>
        <v>4</v>
      </c>
      <c r="G16" s="698">
        <f t="shared" si="6"/>
        <v>2200000</v>
      </c>
      <c r="H16" s="698">
        <f t="shared" si="6"/>
        <v>4</v>
      </c>
      <c r="I16" s="698">
        <f t="shared" si="6"/>
        <v>2200000</v>
      </c>
      <c r="J16" s="698">
        <f t="shared" si="6"/>
        <v>4</v>
      </c>
      <c r="K16" s="698">
        <f t="shared" si="6"/>
        <v>2200000</v>
      </c>
      <c r="L16" s="698">
        <f t="shared" si="6"/>
        <v>21</v>
      </c>
      <c r="M16" s="698">
        <f t="shared" si="6"/>
        <v>11010000</v>
      </c>
    </row>
    <row r="17" spans="1:13">
      <c r="A17" s="691" t="s">
        <v>21</v>
      </c>
      <c r="B17" s="692"/>
      <c r="C17" s="692"/>
      <c r="D17" s="692"/>
      <c r="E17" s="692"/>
      <c r="F17" s="692"/>
      <c r="G17" s="692"/>
      <c r="H17" s="692"/>
      <c r="I17" s="692"/>
      <c r="J17" s="692"/>
      <c r="K17" s="692"/>
      <c r="L17" s="692"/>
      <c r="M17" s="706"/>
    </row>
    <row r="18" spans="1:13">
      <c r="A18" s="693" t="s">
        <v>22</v>
      </c>
      <c r="B18" s="694">
        <f>'แบบ 02 - ย.4'!E22</f>
        <v>3</v>
      </c>
      <c r="C18" s="695">
        <f>'แบบ 02 - ย.4'!E21</f>
        <v>115000</v>
      </c>
      <c r="D18" s="694">
        <f>'แบบ 02 - ย.4'!F22</f>
        <v>3</v>
      </c>
      <c r="E18" s="695">
        <f>'แบบ 02 - ย.4'!F21</f>
        <v>115000</v>
      </c>
      <c r="F18" s="694">
        <f>'แบบ 02 - ย.4'!G22</f>
        <v>3</v>
      </c>
      <c r="G18" s="695">
        <f>'แบบ 02 - ย.4'!G21</f>
        <v>115000</v>
      </c>
      <c r="H18" s="694">
        <f>'แบบ 02 - ย.4'!H22</f>
        <v>3</v>
      </c>
      <c r="I18" s="695">
        <f>'แบบ 02 - ย.4'!H21</f>
        <v>115000</v>
      </c>
      <c r="J18" s="694">
        <f>'แบบ 02 - ย.4'!I22</f>
        <v>3</v>
      </c>
      <c r="K18" s="695">
        <f>'แบบ 02 - ย.4'!I21</f>
        <v>115000</v>
      </c>
      <c r="L18" s="695">
        <f>SUM(B18+D18+F18+H18+J18)</f>
        <v>15</v>
      </c>
      <c r="M18" s="695">
        <f>SUM(C18+E18+G18+I18+K18)</f>
        <v>575000</v>
      </c>
    </row>
    <row r="19" spans="1:13">
      <c r="A19" s="702" t="s">
        <v>23</v>
      </c>
      <c r="B19" s="694">
        <f>'แบบ 02 - ย.4'!E89</f>
        <v>9</v>
      </c>
      <c r="C19" s="695">
        <f>'แบบ 02 - ย.4'!E88</f>
        <v>1500000</v>
      </c>
      <c r="D19" s="694">
        <f>'แบบ 02 - ย.4'!F89</f>
        <v>9</v>
      </c>
      <c r="E19" s="695">
        <f>'แบบ 02 - ย.4'!F88</f>
        <v>1500000</v>
      </c>
      <c r="F19" s="694">
        <f>'แบบ 02 - ย.4'!G89</f>
        <v>9</v>
      </c>
      <c r="G19" s="695">
        <f>'แบบ 02 - ย.4'!G88</f>
        <v>1500000</v>
      </c>
      <c r="H19" s="694">
        <f>'แบบ 02 - ย.4'!H89</f>
        <v>9</v>
      </c>
      <c r="I19" s="695">
        <f>'แบบ 02 - ย.4'!H88</f>
        <v>1500000</v>
      </c>
      <c r="J19" s="694">
        <f>'แบบ 02 - ย.4'!I89</f>
        <v>9</v>
      </c>
      <c r="K19" s="695">
        <f>'แบบ 02 - ย.4'!I88</f>
        <v>1500000</v>
      </c>
      <c r="L19" s="695">
        <f t="shared" ref="L19:L20" si="7">SUM(B19+D19+F19+H19+J19)</f>
        <v>45</v>
      </c>
      <c r="M19" s="695">
        <f t="shared" ref="M19:M20" si="8">SUM(C19+E19+G19+I19+K19)</f>
        <v>7500000</v>
      </c>
    </row>
    <row r="20" spans="1:13">
      <c r="A20" s="702" t="s">
        <v>24</v>
      </c>
      <c r="B20" s="694">
        <f>'แบบ 02 - ย.4'!E114</f>
        <v>0</v>
      </c>
      <c r="C20" s="695">
        <f>'แบบ 02 - ย.4'!E113</f>
        <v>0</v>
      </c>
      <c r="D20" s="694">
        <f>'แบบ 02 - ย.4'!F114</f>
        <v>0</v>
      </c>
      <c r="E20" s="695">
        <f>'แบบ 02 - ย.4'!F113</f>
        <v>0</v>
      </c>
      <c r="F20" s="694">
        <f>'แบบ 02 - ย.4'!G114</f>
        <v>0</v>
      </c>
      <c r="G20" s="695">
        <f>'แบบ 02 - ย.4'!G113</f>
        <v>0</v>
      </c>
      <c r="H20" s="694">
        <f>'แบบ 02 - ย.4'!H114</f>
        <v>0</v>
      </c>
      <c r="I20" s="695">
        <f>'แบบ 02 - ย.4'!H113</f>
        <v>0</v>
      </c>
      <c r="J20" s="694">
        <f>'แบบ 02 - ย.4'!I114</f>
        <v>2</v>
      </c>
      <c r="K20" s="695">
        <f>'แบบ 02 - ย.4'!I113</f>
        <v>300000</v>
      </c>
      <c r="L20" s="695">
        <f t="shared" si="7"/>
        <v>2</v>
      </c>
      <c r="M20" s="695">
        <f t="shared" si="8"/>
        <v>300000</v>
      </c>
    </row>
    <row r="21" s="675" customFormat="1" spans="1:13">
      <c r="A21" s="696" t="s">
        <v>16</v>
      </c>
      <c r="B21" s="697">
        <f>SUM(B18:B20)</f>
        <v>12</v>
      </c>
      <c r="C21" s="697">
        <f t="shared" ref="C21:M21" si="9">SUM(C18:C20)</f>
        <v>1615000</v>
      </c>
      <c r="D21" s="697">
        <f t="shared" si="9"/>
        <v>12</v>
      </c>
      <c r="E21" s="697">
        <f t="shared" si="9"/>
        <v>1615000</v>
      </c>
      <c r="F21" s="697">
        <f t="shared" si="9"/>
        <v>12</v>
      </c>
      <c r="G21" s="697">
        <f t="shared" si="9"/>
        <v>1615000</v>
      </c>
      <c r="H21" s="697">
        <f t="shared" si="9"/>
        <v>12</v>
      </c>
      <c r="I21" s="697">
        <f t="shared" si="9"/>
        <v>1615000</v>
      </c>
      <c r="J21" s="697">
        <f t="shared" si="9"/>
        <v>14</v>
      </c>
      <c r="K21" s="697">
        <f t="shared" si="9"/>
        <v>1915000</v>
      </c>
      <c r="L21" s="697">
        <f t="shared" si="9"/>
        <v>62</v>
      </c>
      <c r="M21" s="697">
        <f t="shared" si="9"/>
        <v>8375000</v>
      </c>
    </row>
    <row r="22" spans="1:13">
      <c r="A22" s="703" t="s">
        <v>25</v>
      </c>
      <c r="B22" s="697"/>
      <c r="C22" s="698"/>
      <c r="D22" s="698"/>
      <c r="E22" s="698"/>
      <c r="F22" s="698"/>
      <c r="G22" s="698"/>
      <c r="H22" s="698"/>
      <c r="I22" s="698"/>
      <c r="J22" s="698"/>
      <c r="K22" s="698"/>
      <c r="L22" s="695">
        <f t="shared" si="3"/>
        <v>0</v>
      </c>
      <c r="M22" s="695">
        <f t="shared" ref="M22:M30" si="10">SUM(C22+E22+G22+I22+K22)</f>
        <v>0</v>
      </c>
    </row>
    <row r="23" spans="1:13">
      <c r="A23" s="693" t="s">
        <v>26</v>
      </c>
      <c r="B23" s="694">
        <f>'แบบ 02 - ย.5'!E39</f>
        <v>2</v>
      </c>
      <c r="C23" s="694">
        <f>'แบบ 02 - ย.5'!E38</f>
        <v>65000</v>
      </c>
      <c r="D23" s="694">
        <f>'แบบ 02 - ย.5'!F39</f>
        <v>2</v>
      </c>
      <c r="E23" s="694">
        <f>'แบบ 02 - ย.5'!F38</f>
        <v>65000</v>
      </c>
      <c r="F23" s="694">
        <f>'แบบ 02 - ย.5'!G39</f>
        <v>2</v>
      </c>
      <c r="G23" s="694">
        <f>'แบบ 02 - ย.5'!G38</f>
        <v>65000</v>
      </c>
      <c r="H23" s="694">
        <f>'แบบ 02 - ย.5'!H39</f>
        <v>2</v>
      </c>
      <c r="I23" s="694">
        <f>'แบบ 02 - ย.5'!H38</f>
        <v>65000</v>
      </c>
      <c r="J23" s="694">
        <f>'แบบ 02 - ย.5'!I39</f>
        <v>2</v>
      </c>
      <c r="K23" s="694">
        <f>'แบบ 02 - ย.5'!I38</f>
        <v>65000</v>
      </c>
      <c r="L23" s="694">
        <f t="shared" si="3"/>
        <v>10</v>
      </c>
      <c r="M23" s="694">
        <f t="shared" si="10"/>
        <v>325000</v>
      </c>
    </row>
    <row r="24" spans="1:13">
      <c r="A24" s="693" t="s">
        <v>27</v>
      </c>
      <c r="B24" s="694">
        <f>'แบบ 02 - ย.5'!E58</f>
        <v>1</v>
      </c>
      <c r="C24" s="694">
        <f>'แบบ 02 - ย.5'!E57</f>
        <v>5000</v>
      </c>
      <c r="D24" s="694">
        <f>'แบบ 02 - ย.5'!F58</f>
        <v>1</v>
      </c>
      <c r="E24" s="694">
        <f>'แบบ 02 - ย.5'!F57</f>
        <v>5000</v>
      </c>
      <c r="F24" s="694">
        <f>'แบบ 02 - ย.5'!G58</f>
        <v>1</v>
      </c>
      <c r="G24" s="694">
        <f>'แบบ 02 - ย.5'!G57</f>
        <v>5000</v>
      </c>
      <c r="H24" s="694">
        <f>'แบบ 02 - ย.5'!H58</f>
        <v>1</v>
      </c>
      <c r="I24" s="694">
        <f>'แบบ 02 - ย.5'!H57</f>
        <v>5000</v>
      </c>
      <c r="J24" s="694">
        <f>'แบบ 02 - ย.5'!I58</f>
        <v>1</v>
      </c>
      <c r="K24" s="694">
        <f>'แบบ 02 - ย.5'!I57</f>
        <v>5000</v>
      </c>
      <c r="L24" s="694">
        <f t="shared" si="3"/>
        <v>5</v>
      </c>
      <c r="M24" s="694">
        <f t="shared" si="10"/>
        <v>25000</v>
      </c>
    </row>
    <row r="25" s="677" customFormat="1" spans="1:13">
      <c r="A25" s="696" t="s">
        <v>16</v>
      </c>
      <c r="B25" s="697">
        <f>SUM(B23:B24)</f>
        <v>3</v>
      </c>
      <c r="C25" s="697">
        <f t="shared" ref="C25:M25" si="11">SUM(C23:C24)</f>
        <v>70000</v>
      </c>
      <c r="D25" s="697">
        <f t="shared" si="11"/>
        <v>3</v>
      </c>
      <c r="E25" s="697">
        <f t="shared" si="11"/>
        <v>70000</v>
      </c>
      <c r="F25" s="697">
        <f t="shared" si="11"/>
        <v>3</v>
      </c>
      <c r="G25" s="697">
        <f t="shared" si="11"/>
        <v>70000</v>
      </c>
      <c r="H25" s="697">
        <f t="shared" si="11"/>
        <v>3</v>
      </c>
      <c r="I25" s="697">
        <f t="shared" si="11"/>
        <v>70000</v>
      </c>
      <c r="J25" s="697">
        <f t="shared" si="11"/>
        <v>3</v>
      </c>
      <c r="K25" s="697">
        <f t="shared" si="11"/>
        <v>70000</v>
      </c>
      <c r="L25" s="697">
        <f t="shared" si="11"/>
        <v>15</v>
      </c>
      <c r="M25" s="697">
        <f t="shared" si="11"/>
        <v>350000</v>
      </c>
    </row>
    <row r="26" spans="1:13">
      <c r="A26" s="691" t="s">
        <v>28</v>
      </c>
      <c r="B26" s="692"/>
      <c r="C26" s="692"/>
      <c r="D26" s="692"/>
      <c r="E26" s="692"/>
      <c r="F26" s="692"/>
      <c r="G26" s="692"/>
      <c r="H26" s="692"/>
      <c r="I26" s="692"/>
      <c r="J26" s="692"/>
      <c r="K26" s="692"/>
      <c r="L26" s="692"/>
      <c r="M26" s="706"/>
    </row>
    <row r="27" spans="1:13">
      <c r="A27" s="693"/>
      <c r="B27" s="694" t="s">
        <v>29</v>
      </c>
      <c r="C27" s="694" t="s">
        <v>29</v>
      </c>
      <c r="D27" s="694" t="s">
        <v>29</v>
      </c>
      <c r="E27" s="694" t="s">
        <v>29</v>
      </c>
      <c r="F27" s="694" t="s">
        <v>29</v>
      </c>
      <c r="G27" s="694" t="s">
        <v>29</v>
      </c>
      <c r="H27" s="694" t="s">
        <v>29</v>
      </c>
      <c r="I27" s="694" t="s">
        <v>29</v>
      </c>
      <c r="J27" s="694" t="s">
        <v>29</v>
      </c>
      <c r="K27" s="694" t="s">
        <v>29</v>
      </c>
      <c r="L27" s="694" t="s">
        <v>29</v>
      </c>
      <c r="M27" s="694" t="s">
        <v>29</v>
      </c>
    </row>
    <row r="28" spans="1:13">
      <c r="A28" s="691" t="s">
        <v>30</v>
      </c>
      <c r="B28" s="692"/>
      <c r="C28" s="692"/>
      <c r="D28" s="692"/>
      <c r="E28" s="692"/>
      <c r="F28" s="692"/>
      <c r="G28" s="692"/>
      <c r="H28" s="692"/>
      <c r="I28" s="692"/>
      <c r="J28" s="692"/>
      <c r="K28" s="692"/>
      <c r="L28" s="692"/>
      <c r="M28" s="706"/>
    </row>
    <row r="29" spans="1:13">
      <c r="A29" s="693" t="s">
        <v>31</v>
      </c>
      <c r="B29" s="694">
        <f>'แบบ 02 - ย.7'!E80</f>
        <v>15</v>
      </c>
      <c r="C29" s="695">
        <f>'แบบ 02 - ย.7'!E79</f>
        <v>1822000</v>
      </c>
      <c r="D29" s="695">
        <f>'แบบ 02 - ย.7'!F80</f>
        <v>15</v>
      </c>
      <c r="E29" s="695">
        <f>'แบบ 02 - ย.7'!F79</f>
        <v>1822000</v>
      </c>
      <c r="F29" s="695">
        <f>'แบบ 02 - ย.7'!G80</f>
        <v>15</v>
      </c>
      <c r="G29" s="695">
        <f>'แบบ 02 - ย.7'!G79</f>
        <v>1822000</v>
      </c>
      <c r="H29" s="695">
        <f>'แบบ 02 - ย.7'!H80</f>
        <v>15</v>
      </c>
      <c r="I29" s="695">
        <f>'แบบ 02 - ย.7'!H79</f>
        <v>1822000</v>
      </c>
      <c r="J29" s="695">
        <f>'แบบ 02 - ย.7'!I80</f>
        <v>15</v>
      </c>
      <c r="K29" s="695">
        <f>'แบบ 02 - ย.7'!I79</f>
        <v>1822000</v>
      </c>
      <c r="L29" s="695">
        <f t="shared" si="3"/>
        <v>75</v>
      </c>
      <c r="M29" s="695">
        <f t="shared" si="10"/>
        <v>9110000</v>
      </c>
    </row>
    <row r="30" spans="1:13">
      <c r="A30" s="693" t="s">
        <v>32</v>
      </c>
      <c r="B30" s="694">
        <f>'แบบ 02 - ย.7'!E160</f>
        <v>5</v>
      </c>
      <c r="C30" s="695">
        <f>'แบบ 02 - ย.7'!E159</f>
        <v>130000</v>
      </c>
      <c r="D30" s="695">
        <f>'แบบ 02 - ย.7'!F160</f>
        <v>5</v>
      </c>
      <c r="E30" s="695">
        <f>'แบบ 02 - ย.7'!F159</f>
        <v>130000</v>
      </c>
      <c r="F30" s="695">
        <f>'แบบ 02 - ย.7'!G160</f>
        <v>5</v>
      </c>
      <c r="G30" s="695">
        <f>'แบบ 02 - ย.7'!G159</f>
        <v>130000</v>
      </c>
      <c r="H30" s="695">
        <f>'แบบ 02 - ย.7'!H160</f>
        <v>6</v>
      </c>
      <c r="I30" s="695">
        <f>'แบบ 02 - ย.7'!H159</f>
        <v>180000</v>
      </c>
      <c r="J30" s="695">
        <f>'แบบ 02 - ย.7'!I160</f>
        <v>5</v>
      </c>
      <c r="K30" s="695">
        <f>'แบบ 02 - ย.7'!I159</f>
        <v>130000</v>
      </c>
      <c r="L30" s="695">
        <f t="shared" si="3"/>
        <v>26</v>
      </c>
      <c r="M30" s="695">
        <f t="shared" si="10"/>
        <v>700000</v>
      </c>
    </row>
    <row r="31" s="678" customFormat="1" spans="1:13">
      <c r="A31" s="696" t="s">
        <v>16</v>
      </c>
      <c r="B31" s="704">
        <f>SUM(B29:B30)</f>
        <v>20</v>
      </c>
      <c r="C31" s="704">
        <f t="shared" ref="C31:M31" si="12">SUM(C29:C30)</f>
        <v>1952000</v>
      </c>
      <c r="D31" s="704">
        <f t="shared" si="12"/>
        <v>20</v>
      </c>
      <c r="E31" s="704">
        <f t="shared" si="12"/>
        <v>1952000</v>
      </c>
      <c r="F31" s="704">
        <f t="shared" si="12"/>
        <v>20</v>
      </c>
      <c r="G31" s="704">
        <f t="shared" si="12"/>
        <v>1952000</v>
      </c>
      <c r="H31" s="704">
        <f t="shared" si="12"/>
        <v>21</v>
      </c>
      <c r="I31" s="704">
        <f t="shared" si="12"/>
        <v>2002000</v>
      </c>
      <c r="J31" s="704">
        <f t="shared" si="12"/>
        <v>20</v>
      </c>
      <c r="K31" s="704">
        <f t="shared" si="12"/>
        <v>1952000</v>
      </c>
      <c r="L31" s="704">
        <f t="shared" si="12"/>
        <v>101</v>
      </c>
      <c r="M31" s="704">
        <f t="shared" si="12"/>
        <v>9810000</v>
      </c>
    </row>
    <row r="32" s="679" customFormat="1" spans="1:13">
      <c r="A32" s="705" t="s">
        <v>33</v>
      </c>
      <c r="B32" s="697">
        <f>+B10+B13+B16+B21+B25+B31</f>
        <v>78</v>
      </c>
      <c r="C32" s="697">
        <f t="shared" ref="C32:M32" si="13">SUM(C10+C13+C16+C21+C25+C31)</f>
        <v>16432000</v>
      </c>
      <c r="D32" s="697">
        <f t="shared" si="13"/>
        <v>81</v>
      </c>
      <c r="E32" s="697">
        <f t="shared" si="13"/>
        <v>17142000</v>
      </c>
      <c r="F32" s="697">
        <f t="shared" si="13"/>
        <v>80</v>
      </c>
      <c r="G32" s="697">
        <f t="shared" si="13"/>
        <v>16922000</v>
      </c>
      <c r="H32" s="697">
        <f t="shared" si="13"/>
        <v>82</v>
      </c>
      <c r="I32" s="697">
        <f t="shared" si="13"/>
        <v>16892000</v>
      </c>
      <c r="J32" s="697">
        <f t="shared" si="13"/>
        <v>82</v>
      </c>
      <c r="K32" s="697">
        <f t="shared" si="13"/>
        <v>17932000</v>
      </c>
      <c r="L32" s="697">
        <f t="shared" si="13"/>
        <v>403</v>
      </c>
      <c r="M32" s="697">
        <f t="shared" si="13"/>
        <v>85320000</v>
      </c>
    </row>
  </sheetData>
  <mergeCells count="23">
    <mergeCell ref="A1:M1"/>
    <mergeCell ref="A2:M2"/>
    <mergeCell ref="A3:M3"/>
    <mergeCell ref="A4:M4"/>
    <mergeCell ref="B5:C5"/>
    <mergeCell ref="D5:E5"/>
    <mergeCell ref="F5:G5"/>
    <mergeCell ref="H5:I5"/>
    <mergeCell ref="J5:K5"/>
    <mergeCell ref="L5:M5"/>
    <mergeCell ref="A8:M8"/>
    <mergeCell ref="A11:M11"/>
    <mergeCell ref="A14:M14"/>
    <mergeCell ref="A17:M17"/>
    <mergeCell ref="A26:M26"/>
    <mergeCell ref="A28:M28"/>
    <mergeCell ref="A5:A7"/>
    <mergeCell ref="B6:B7"/>
    <mergeCell ref="D6:D7"/>
    <mergeCell ref="F6:F7"/>
    <mergeCell ref="H6:H7"/>
    <mergeCell ref="J6:J7"/>
    <mergeCell ref="L6:L7"/>
  </mergeCells>
  <printOptions horizontalCentered="1"/>
  <pageMargins left="0.01" right="0.01" top="0.5" bottom="0.01" header="0.3" footer="0.01"/>
  <pageSetup paperSize="1" scale="84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M117"/>
  <sheetViews>
    <sheetView view="pageBreakPreview" zoomScale="115" zoomScaleNormal="85" workbookViewId="0">
      <selection activeCell="A1" sqref="A1:M8"/>
    </sheetView>
  </sheetViews>
  <sheetFormatPr defaultColWidth="9" defaultRowHeight="15.75"/>
  <cols>
    <col min="1" max="1" width="3.875" style="22" customWidth="1"/>
    <col min="2" max="2" width="19.375" style="22" customWidth="1"/>
    <col min="3" max="3" width="19.875" style="22" customWidth="1"/>
    <col min="4" max="4" width="26.625" style="22" customWidth="1"/>
    <col min="5" max="6" width="10" style="22" customWidth="1"/>
    <col min="7" max="7" width="11.75" style="22" customWidth="1"/>
    <col min="8" max="9" width="10" style="22" customWidth="1"/>
    <col min="10" max="11" width="12.625" style="22" customWidth="1"/>
    <col min="12" max="12" width="11.625" style="272" customWidth="1"/>
    <col min="13" max="13" width="11.625" style="22" customWidth="1"/>
    <col min="14" max="16384" width="9" style="22"/>
  </cols>
  <sheetData>
    <row r="1" s="18" customFormat="1" ht="18.75" spans="1:13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="18" customFormat="1" ht="18.75" spans="1:13">
      <c r="A2" s="47" t="s">
        <v>1199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="18" customFormat="1" ht="18.75" spans="1:13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="18" customFormat="1" ht="18.75" spans="1:13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="18" customFormat="1" ht="18.75" spans="1:13">
      <c r="A5" s="48" t="s">
        <v>36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="18" customFormat="1" ht="18.75" spans="1:13">
      <c r="A6" s="48" t="s">
        <v>1200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="18" customFormat="1" ht="18.75" spans="1:13">
      <c r="A7" s="48" t="s">
        <v>1201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="18" customFormat="1" ht="18.75" spans="1:13">
      <c r="A8" s="48" t="s">
        <v>1202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273"/>
    </row>
    <row r="9" s="18" customFormat="1" ht="9.75" customHeight="1" spans="1:13">
      <c r="A9" s="273"/>
      <c r="B9" s="42"/>
      <c r="C9" s="42"/>
      <c r="D9" s="42"/>
      <c r="E9" s="274"/>
      <c r="F9" s="274"/>
      <c r="G9" s="274"/>
      <c r="H9" s="274"/>
      <c r="I9" s="274"/>
      <c r="J9" s="42"/>
      <c r="K9" s="42"/>
      <c r="L9" s="278"/>
      <c r="M9" s="273"/>
    </row>
    <row r="10" s="18" customFormat="1" ht="18.75" spans="1:13">
      <c r="A10" s="241" t="s">
        <v>40</v>
      </c>
      <c r="B10" s="241" t="s">
        <v>41</v>
      </c>
      <c r="C10" s="241" t="s">
        <v>42</v>
      </c>
      <c r="D10" s="275" t="s">
        <v>43</v>
      </c>
      <c r="E10" s="276" t="s">
        <v>12</v>
      </c>
      <c r="F10" s="276"/>
      <c r="G10" s="276"/>
      <c r="H10" s="276"/>
      <c r="I10" s="276"/>
      <c r="J10" s="275" t="s">
        <v>44</v>
      </c>
      <c r="K10" s="275" t="s">
        <v>45</v>
      </c>
      <c r="L10" s="275" t="s">
        <v>1203</v>
      </c>
      <c r="M10" s="275" t="s">
        <v>46</v>
      </c>
    </row>
    <row r="11" s="18" customFormat="1" ht="18.75" spans="1:13">
      <c r="A11" s="241"/>
      <c r="B11" s="241"/>
      <c r="C11" s="241"/>
      <c r="D11" s="275"/>
      <c r="E11" s="57">
        <v>2566</v>
      </c>
      <c r="F11" s="57">
        <v>2567</v>
      </c>
      <c r="G11" s="57">
        <v>2568</v>
      </c>
      <c r="H11" s="57">
        <v>2569</v>
      </c>
      <c r="I11" s="57">
        <v>2570</v>
      </c>
      <c r="J11" s="275"/>
      <c r="K11" s="275"/>
      <c r="L11" s="275"/>
      <c r="M11" s="275"/>
    </row>
    <row r="12" s="18" customFormat="1" ht="18.75" spans="1:13">
      <c r="A12" s="241"/>
      <c r="B12" s="241"/>
      <c r="C12" s="241"/>
      <c r="D12" s="275"/>
      <c r="E12" s="60" t="s">
        <v>13</v>
      </c>
      <c r="F12" s="60" t="s">
        <v>13</v>
      </c>
      <c r="G12" s="60" t="s">
        <v>13</v>
      </c>
      <c r="H12" s="60" t="s">
        <v>13</v>
      </c>
      <c r="I12" s="60" t="s">
        <v>13</v>
      </c>
      <c r="J12" s="275"/>
      <c r="K12" s="275"/>
      <c r="L12" s="275"/>
      <c r="M12" s="275"/>
    </row>
    <row r="13" ht="63" spans="1:13">
      <c r="A13" s="136">
        <v>1</v>
      </c>
      <c r="B13" s="137" t="s">
        <v>1204</v>
      </c>
      <c r="C13" s="138" t="s">
        <v>1205</v>
      </c>
      <c r="D13" s="202" t="s">
        <v>1206</v>
      </c>
      <c r="E13" s="205"/>
      <c r="F13" s="205">
        <f>500*4*200</f>
        <v>400000</v>
      </c>
      <c r="G13" s="205"/>
      <c r="H13" s="205"/>
      <c r="I13" s="205"/>
      <c r="J13" s="180" t="s">
        <v>1207</v>
      </c>
      <c r="K13" s="279" t="s">
        <v>1208</v>
      </c>
      <c r="L13" s="168" t="s">
        <v>1179</v>
      </c>
      <c r="M13" s="136" t="s">
        <v>52</v>
      </c>
    </row>
    <row r="14" ht="63" spans="1:13">
      <c r="A14" s="136">
        <v>2</v>
      </c>
      <c r="B14" s="137" t="s">
        <v>1204</v>
      </c>
      <c r="C14" s="138" t="s">
        <v>1205</v>
      </c>
      <c r="D14" s="202" t="s">
        <v>1209</v>
      </c>
      <c r="E14" s="205"/>
      <c r="F14" s="205"/>
      <c r="G14" s="205"/>
      <c r="H14" s="205">
        <v>400000</v>
      </c>
      <c r="I14" s="205"/>
      <c r="J14" s="180" t="s">
        <v>1207</v>
      </c>
      <c r="K14" s="279" t="s">
        <v>1208</v>
      </c>
      <c r="L14" s="168" t="s">
        <v>1179</v>
      </c>
      <c r="M14" s="136" t="s">
        <v>52</v>
      </c>
    </row>
    <row r="15" ht="54.75" customHeight="1" spans="1:13">
      <c r="A15" s="136">
        <v>3</v>
      </c>
      <c r="B15" s="137" t="s">
        <v>1210</v>
      </c>
      <c r="C15" s="277" t="s">
        <v>1211</v>
      </c>
      <c r="D15" s="202" t="s">
        <v>1212</v>
      </c>
      <c r="E15" s="205"/>
      <c r="F15" s="205">
        <v>200000</v>
      </c>
      <c r="G15" s="205"/>
      <c r="H15" s="205"/>
      <c r="I15" s="205"/>
      <c r="J15" s="180" t="s">
        <v>1213</v>
      </c>
      <c r="K15" s="180" t="s">
        <v>1214</v>
      </c>
      <c r="L15" s="168" t="s">
        <v>1215</v>
      </c>
      <c r="M15" s="136" t="s">
        <v>52</v>
      </c>
    </row>
    <row r="16" ht="94.5" spans="1:13">
      <c r="A16" s="136">
        <v>4</v>
      </c>
      <c r="B16" s="137" t="s">
        <v>1216</v>
      </c>
      <c r="C16" s="277" t="s">
        <v>1217</v>
      </c>
      <c r="D16" s="202" t="s">
        <v>1218</v>
      </c>
      <c r="E16" s="205"/>
      <c r="F16" s="205"/>
      <c r="G16" s="205">
        <f>6*1200*50</f>
        <v>360000</v>
      </c>
      <c r="H16" s="205"/>
      <c r="I16" s="205"/>
      <c r="J16" s="180" t="s">
        <v>1219</v>
      </c>
      <c r="K16" s="180" t="s">
        <v>51</v>
      </c>
      <c r="L16" s="168" t="s">
        <v>1215</v>
      </c>
      <c r="M16" s="136" t="s">
        <v>52</v>
      </c>
    </row>
    <row r="17" ht="63" spans="1:13">
      <c r="A17" s="136">
        <v>5</v>
      </c>
      <c r="B17" s="137" t="s">
        <v>1220</v>
      </c>
      <c r="C17" s="138" t="s">
        <v>1205</v>
      </c>
      <c r="D17" s="202" t="s">
        <v>1221</v>
      </c>
      <c r="E17" s="205"/>
      <c r="F17" s="205"/>
      <c r="G17" s="205"/>
      <c r="H17" s="205">
        <f>4*200*500</f>
        <v>400000</v>
      </c>
      <c r="I17" s="205"/>
      <c r="J17" s="180" t="s">
        <v>1207</v>
      </c>
      <c r="K17" s="279" t="s">
        <v>1208</v>
      </c>
      <c r="L17" s="168" t="s">
        <v>1215</v>
      </c>
      <c r="M17" s="136" t="s">
        <v>52</v>
      </c>
    </row>
    <row r="18" ht="78.75" spans="1:13">
      <c r="A18" s="136">
        <v>6</v>
      </c>
      <c r="B18" s="137" t="s">
        <v>1210</v>
      </c>
      <c r="C18" s="277" t="s">
        <v>1217</v>
      </c>
      <c r="D18" s="202" t="s">
        <v>1222</v>
      </c>
      <c r="E18" s="205"/>
      <c r="F18" s="205"/>
      <c r="G18" s="205"/>
      <c r="H18" s="205"/>
      <c r="I18" s="205">
        <f>6*1200*120</f>
        <v>864000</v>
      </c>
      <c r="J18" s="180" t="s">
        <v>1219</v>
      </c>
      <c r="K18" s="180" t="s">
        <v>1223</v>
      </c>
      <c r="L18" s="168" t="s">
        <v>1215</v>
      </c>
      <c r="M18" s="136" t="s">
        <v>52</v>
      </c>
    </row>
    <row r="19" ht="94.5" spans="1:13">
      <c r="A19" s="136">
        <v>7</v>
      </c>
      <c r="B19" s="137" t="s">
        <v>1224</v>
      </c>
      <c r="C19" s="277" t="s">
        <v>1217</v>
      </c>
      <c r="D19" s="202" t="s">
        <v>1225</v>
      </c>
      <c r="E19" s="205"/>
      <c r="F19" s="205">
        <f>5*1500*50</f>
        <v>375000</v>
      </c>
      <c r="G19" s="205"/>
      <c r="H19" s="205"/>
      <c r="I19" s="205"/>
      <c r="J19" s="180" t="s">
        <v>1219</v>
      </c>
      <c r="K19" s="180" t="s">
        <v>51</v>
      </c>
      <c r="L19" s="168" t="s">
        <v>1181</v>
      </c>
      <c r="M19" s="136" t="s">
        <v>52</v>
      </c>
    </row>
    <row r="20" ht="94.5" spans="1:13">
      <c r="A20" s="136">
        <v>8</v>
      </c>
      <c r="B20" s="137" t="s">
        <v>1224</v>
      </c>
      <c r="C20" s="277" t="s">
        <v>1217</v>
      </c>
      <c r="D20" s="202" t="s">
        <v>1226</v>
      </c>
      <c r="E20" s="205"/>
      <c r="F20" s="205">
        <f>6*1500*50</f>
        <v>450000</v>
      </c>
      <c r="G20" s="205"/>
      <c r="H20" s="205"/>
      <c r="I20" s="205"/>
      <c r="J20" s="180" t="s">
        <v>1219</v>
      </c>
      <c r="K20" s="180" t="s">
        <v>51</v>
      </c>
      <c r="L20" s="168" t="s">
        <v>1181</v>
      </c>
      <c r="M20" s="136" t="s">
        <v>52</v>
      </c>
    </row>
    <row r="21" ht="94.5" spans="1:13">
      <c r="A21" s="136">
        <v>9</v>
      </c>
      <c r="B21" s="137" t="s">
        <v>1224</v>
      </c>
      <c r="C21" s="277" t="s">
        <v>1217</v>
      </c>
      <c r="D21" s="202" t="s">
        <v>1227</v>
      </c>
      <c r="E21" s="205"/>
      <c r="F21" s="205"/>
      <c r="G21" s="205">
        <f>6*2300*50</f>
        <v>690000</v>
      </c>
      <c r="H21" s="205"/>
      <c r="I21" s="205"/>
      <c r="J21" s="180" t="s">
        <v>1219</v>
      </c>
      <c r="K21" s="180" t="s">
        <v>51</v>
      </c>
      <c r="L21" s="168" t="s">
        <v>1181</v>
      </c>
      <c r="M21" s="136" t="s">
        <v>52</v>
      </c>
    </row>
    <row r="22" ht="94.5" spans="1:13">
      <c r="A22" s="136">
        <v>10</v>
      </c>
      <c r="B22" s="137" t="s">
        <v>1224</v>
      </c>
      <c r="C22" s="277" t="s">
        <v>1217</v>
      </c>
      <c r="D22" s="202" t="s">
        <v>1228</v>
      </c>
      <c r="E22" s="205"/>
      <c r="F22" s="205"/>
      <c r="G22" s="205"/>
      <c r="H22" s="205">
        <f>6*1800*50</f>
        <v>540000</v>
      </c>
      <c r="I22" s="205"/>
      <c r="J22" s="180" t="s">
        <v>1219</v>
      </c>
      <c r="K22" s="180" t="s">
        <v>51</v>
      </c>
      <c r="L22" s="168" t="s">
        <v>1181</v>
      </c>
      <c r="M22" s="136" t="s">
        <v>52</v>
      </c>
    </row>
    <row r="23" ht="63" spans="1:13">
      <c r="A23" s="136">
        <v>11</v>
      </c>
      <c r="B23" s="137" t="s">
        <v>1229</v>
      </c>
      <c r="C23" s="138" t="s">
        <v>1205</v>
      </c>
      <c r="D23" s="202" t="s">
        <v>1230</v>
      </c>
      <c r="E23" s="205"/>
      <c r="F23" s="205"/>
      <c r="G23" s="205"/>
      <c r="H23" s="205"/>
      <c r="I23" s="205">
        <f>5*200*500</f>
        <v>500000</v>
      </c>
      <c r="J23" s="180" t="s">
        <v>1207</v>
      </c>
      <c r="K23" s="279" t="s">
        <v>1208</v>
      </c>
      <c r="L23" s="168" t="s">
        <v>1181</v>
      </c>
      <c r="M23" s="136" t="s">
        <v>52</v>
      </c>
    </row>
    <row r="24" ht="63" spans="1:13">
      <c r="A24" s="136">
        <v>12</v>
      </c>
      <c r="B24" s="137" t="s">
        <v>1231</v>
      </c>
      <c r="C24" s="138" t="s">
        <v>1205</v>
      </c>
      <c r="D24" s="202" t="s">
        <v>1232</v>
      </c>
      <c r="E24" s="205">
        <f>4*400*500</f>
        <v>800000</v>
      </c>
      <c r="F24" s="205"/>
      <c r="G24" s="205"/>
      <c r="H24" s="205"/>
      <c r="I24" s="205"/>
      <c r="J24" s="180" t="s">
        <v>1207</v>
      </c>
      <c r="K24" s="279" t="s">
        <v>1208</v>
      </c>
      <c r="L24" s="168" t="s">
        <v>1182</v>
      </c>
      <c r="M24" s="136" t="s">
        <v>52</v>
      </c>
    </row>
    <row r="25" ht="94.5" spans="1:13">
      <c r="A25" s="136">
        <v>13</v>
      </c>
      <c r="B25" s="137" t="s">
        <v>1233</v>
      </c>
      <c r="C25" s="277" t="s">
        <v>1217</v>
      </c>
      <c r="D25" s="202" t="s">
        <v>1234</v>
      </c>
      <c r="E25" s="205"/>
      <c r="F25" s="205">
        <f>5*600*50</f>
        <v>150000</v>
      </c>
      <c r="G25" s="205"/>
      <c r="H25" s="205"/>
      <c r="I25" s="205"/>
      <c r="J25" s="180" t="s">
        <v>1219</v>
      </c>
      <c r="K25" s="180" t="s">
        <v>51</v>
      </c>
      <c r="L25" s="168" t="s">
        <v>1182</v>
      </c>
      <c r="M25" s="136" t="s">
        <v>52</v>
      </c>
    </row>
    <row r="26" ht="94.5" spans="1:13">
      <c r="A26" s="136">
        <v>14</v>
      </c>
      <c r="B26" s="137" t="s">
        <v>1233</v>
      </c>
      <c r="C26" s="277" t="s">
        <v>1217</v>
      </c>
      <c r="D26" s="202" t="s">
        <v>1235</v>
      </c>
      <c r="E26" s="205"/>
      <c r="F26" s="205">
        <f>4*400*50</f>
        <v>80000</v>
      </c>
      <c r="G26" s="205"/>
      <c r="H26" s="205"/>
      <c r="I26" s="205"/>
      <c r="J26" s="180" t="s">
        <v>1219</v>
      </c>
      <c r="K26" s="180" t="s">
        <v>51</v>
      </c>
      <c r="L26" s="168" t="s">
        <v>1182</v>
      </c>
      <c r="M26" s="136" t="s">
        <v>52</v>
      </c>
    </row>
    <row r="27" ht="63" spans="1:13">
      <c r="A27" s="136">
        <v>15</v>
      </c>
      <c r="B27" s="137" t="s">
        <v>1231</v>
      </c>
      <c r="C27" s="138" t="s">
        <v>1205</v>
      </c>
      <c r="D27" s="202" t="s">
        <v>1236</v>
      </c>
      <c r="E27" s="205"/>
      <c r="F27" s="205"/>
      <c r="G27" s="205">
        <f>4*150*500</f>
        <v>300000</v>
      </c>
      <c r="H27" s="205"/>
      <c r="I27" s="205"/>
      <c r="J27" s="180" t="s">
        <v>1207</v>
      </c>
      <c r="K27" s="279" t="s">
        <v>1208</v>
      </c>
      <c r="L27" s="168" t="s">
        <v>1182</v>
      </c>
      <c r="M27" s="136" t="s">
        <v>52</v>
      </c>
    </row>
    <row r="28" ht="63" spans="1:13">
      <c r="A28" s="136">
        <v>16</v>
      </c>
      <c r="B28" s="137" t="s">
        <v>1231</v>
      </c>
      <c r="C28" s="138" t="s">
        <v>1205</v>
      </c>
      <c r="D28" s="202" t="s">
        <v>1237</v>
      </c>
      <c r="E28" s="205"/>
      <c r="F28" s="205"/>
      <c r="G28" s="205"/>
      <c r="H28" s="205"/>
      <c r="I28" s="205">
        <f t="shared" ref="I28" si="0">4*300*500</f>
        <v>600000</v>
      </c>
      <c r="J28" s="180" t="s">
        <v>1207</v>
      </c>
      <c r="K28" s="279" t="s">
        <v>1208</v>
      </c>
      <c r="L28" s="168" t="s">
        <v>1182</v>
      </c>
      <c r="M28" s="136" t="s">
        <v>52</v>
      </c>
    </row>
    <row r="29" ht="94.5" spans="1:13">
      <c r="A29" s="136">
        <v>17</v>
      </c>
      <c r="B29" s="137" t="s">
        <v>1233</v>
      </c>
      <c r="C29" s="277" t="s">
        <v>1217</v>
      </c>
      <c r="D29" s="202" t="s">
        <v>1238</v>
      </c>
      <c r="E29" s="205"/>
      <c r="F29" s="205"/>
      <c r="G29" s="205"/>
      <c r="H29" s="205">
        <f>5*1000*50</f>
        <v>250000</v>
      </c>
      <c r="I29" s="205"/>
      <c r="J29" s="180" t="s">
        <v>1219</v>
      </c>
      <c r="K29" s="180" t="s">
        <v>51</v>
      </c>
      <c r="L29" s="168" t="s">
        <v>1182</v>
      </c>
      <c r="M29" s="136" t="s">
        <v>52</v>
      </c>
    </row>
    <row r="30" ht="94.5" spans="1:13">
      <c r="A30" s="136">
        <v>18</v>
      </c>
      <c r="B30" s="137" t="s">
        <v>1233</v>
      </c>
      <c r="C30" s="277" t="s">
        <v>1217</v>
      </c>
      <c r="D30" s="202" t="s">
        <v>1239</v>
      </c>
      <c r="E30" s="205"/>
      <c r="F30" s="205"/>
      <c r="G30" s="205"/>
      <c r="H30" s="205">
        <f>5*700*50</f>
        <v>175000</v>
      </c>
      <c r="I30" s="205"/>
      <c r="J30" s="180" t="s">
        <v>1219</v>
      </c>
      <c r="K30" s="180" t="s">
        <v>51</v>
      </c>
      <c r="L30" s="168" t="s">
        <v>1182</v>
      </c>
      <c r="M30" s="136" t="s">
        <v>52</v>
      </c>
    </row>
    <row r="31" ht="63" spans="1:13">
      <c r="A31" s="136">
        <v>19</v>
      </c>
      <c r="B31" s="137" t="s">
        <v>1240</v>
      </c>
      <c r="C31" s="138" t="s">
        <v>1205</v>
      </c>
      <c r="D31" s="202" t="s">
        <v>1241</v>
      </c>
      <c r="E31" s="205">
        <f>5*150*500</f>
        <v>375000</v>
      </c>
      <c r="F31" s="205"/>
      <c r="G31" s="205"/>
      <c r="H31" s="205"/>
      <c r="I31" s="205"/>
      <c r="J31" s="180" t="s">
        <v>1207</v>
      </c>
      <c r="K31" s="279" t="s">
        <v>1208</v>
      </c>
      <c r="L31" s="168" t="s">
        <v>1242</v>
      </c>
      <c r="M31" s="136" t="s">
        <v>52</v>
      </c>
    </row>
    <row r="32" ht="78.75" spans="1:13">
      <c r="A32" s="136">
        <v>20</v>
      </c>
      <c r="B32" s="137" t="s">
        <v>1243</v>
      </c>
      <c r="C32" s="277" t="s">
        <v>1217</v>
      </c>
      <c r="D32" s="202" t="s">
        <v>1244</v>
      </c>
      <c r="E32" s="205"/>
      <c r="F32" s="205"/>
      <c r="G32" s="205"/>
      <c r="H32" s="205">
        <f>5*1500*80</f>
        <v>600000</v>
      </c>
      <c r="I32" s="205"/>
      <c r="J32" s="180" t="s">
        <v>1219</v>
      </c>
      <c r="K32" s="180" t="s">
        <v>1223</v>
      </c>
      <c r="L32" s="168" t="s">
        <v>1242</v>
      </c>
      <c r="M32" s="136" t="s">
        <v>52</v>
      </c>
    </row>
    <row r="33" ht="63" spans="1:13">
      <c r="A33" s="136">
        <v>21</v>
      </c>
      <c r="B33" s="137" t="s">
        <v>1240</v>
      </c>
      <c r="C33" s="138" t="s">
        <v>1205</v>
      </c>
      <c r="D33" s="202" t="s">
        <v>1245</v>
      </c>
      <c r="E33" s="205"/>
      <c r="F33" s="205"/>
      <c r="G33" s="205"/>
      <c r="H33" s="205"/>
      <c r="I33" s="205">
        <f>4*250*500</f>
        <v>500000</v>
      </c>
      <c r="J33" s="180" t="s">
        <v>1207</v>
      </c>
      <c r="K33" s="279" t="s">
        <v>1208</v>
      </c>
      <c r="L33" s="168" t="s">
        <v>1242</v>
      </c>
      <c r="M33" s="136" t="s">
        <v>52</v>
      </c>
    </row>
    <row r="34" ht="94.5" spans="1:13">
      <c r="A34" s="136">
        <v>22</v>
      </c>
      <c r="B34" s="137" t="s">
        <v>1246</v>
      </c>
      <c r="C34" s="277" t="s">
        <v>1217</v>
      </c>
      <c r="D34" s="202" t="s">
        <v>1247</v>
      </c>
      <c r="E34" s="205">
        <f>5*1200*50</f>
        <v>300000</v>
      </c>
      <c r="F34" s="205"/>
      <c r="G34" s="205"/>
      <c r="H34" s="205"/>
      <c r="I34" s="205"/>
      <c r="J34" s="180" t="s">
        <v>1219</v>
      </c>
      <c r="K34" s="180" t="s">
        <v>51</v>
      </c>
      <c r="L34" s="168" t="s">
        <v>1248</v>
      </c>
      <c r="M34" s="136" t="s">
        <v>52</v>
      </c>
    </row>
    <row r="35" ht="94.5" spans="1:13">
      <c r="A35" s="136">
        <v>23</v>
      </c>
      <c r="B35" s="137" t="s">
        <v>1246</v>
      </c>
      <c r="C35" s="277" t="s">
        <v>1217</v>
      </c>
      <c r="D35" s="202" t="s">
        <v>1249</v>
      </c>
      <c r="E35" s="205"/>
      <c r="F35" s="205">
        <f>5*2000*50</f>
        <v>500000</v>
      </c>
      <c r="G35" s="205"/>
      <c r="H35" s="205"/>
      <c r="I35" s="205"/>
      <c r="J35" s="180" t="s">
        <v>1219</v>
      </c>
      <c r="K35" s="180" t="s">
        <v>51</v>
      </c>
      <c r="L35" s="168" t="s">
        <v>1248</v>
      </c>
      <c r="M35" s="136" t="s">
        <v>52</v>
      </c>
    </row>
    <row r="36" ht="78.75" spans="1:13">
      <c r="A36" s="136">
        <v>24</v>
      </c>
      <c r="B36" s="137" t="s">
        <v>1250</v>
      </c>
      <c r="C36" s="277" t="s">
        <v>1217</v>
      </c>
      <c r="D36" s="204" t="s">
        <v>1251</v>
      </c>
      <c r="E36" s="205"/>
      <c r="F36" s="205"/>
      <c r="G36" s="205">
        <f>4*1000*120</f>
        <v>480000</v>
      </c>
      <c r="H36" s="205"/>
      <c r="I36" s="205"/>
      <c r="J36" s="180" t="s">
        <v>1219</v>
      </c>
      <c r="K36" s="180" t="s">
        <v>1223</v>
      </c>
      <c r="L36" s="168" t="s">
        <v>1248</v>
      </c>
      <c r="M36" s="136" t="s">
        <v>52</v>
      </c>
    </row>
    <row r="37" ht="63" spans="1:13">
      <c r="A37" s="136">
        <v>25</v>
      </c>
      <c r="B37" s="204" t="s">
        <v>1252</v>
      </c>
      <c r="C37" s="138" t="s">
        <v>1205</v>
      </c>
      <c r="D37" s="202" t="s">
        <v>1253</v>
      </c>
      <c r="E37" s="205">
        <f>5*250*500</f>
        <v>625000</v>
      </c>
      <c r="F37" s="205"/>
      <c r="G37" s="205"/>
      <c r="H37" s="205"/>
      <c r="I37" s="205"/>
      <c r="J37" s="180" t="s">
        <v>1207</v>
      </c>
      <c r="K37" s="279" t="s">
        <v>1208</v>
      </c>
      <c r="L37" s="168" t="s">
        <v>1185</v>
      </c>
      <c r="M37" s="136" t="s">
        <v>52</v>
      </c>
    </row>
    <row r="38" ht="63" spans="1:13">
      <c r="A38" s="136">
        <v>26</v>
      </c>
      <c r="B38" s="204" t="s">
        <v>1252</v>
      </c>
      <c r="C38" s="138" t="s">
        <v>1205</v>
      </c>
      <c r="D38" s="202" t="s">
        <v>1254</v>
      </c>
      <c r="E38" s="205"/>
      <c r="F38" s="205">
        <f>5*300*500</f>
        <v>750000</v>
      </c>
      <c r="G38" s="205"/>
      <c r="H38" s="205"/>
      <c r="I38" s="205"/>
      <c r="J38" s="180" t="s">
        <v>1207</v>
      </c>
      <c r="K38" s="279" t="s">
        <v>1208</v>
      </c>
      <c r="L38" s="168" t="s">
        <v>1185</v>
      </c>
      <c r="M38" s="136" t="s">
        <v>52</v>
      </c>
    </row>
    <row r="39" ht="94.5" spans="1:13">
      <c r="A39" s="136">
        <v>27</v>
      </c>
      <c r="B39" s="204" t="s">
        <v>1252</v>
      </c>
      <c r="C39" s="138" t="s">
        <v>1205</v>
      </c>
      <c r="D39" s="202" t="s">
        <v>1255</v>
      </c>
      <c r="E39" s="205"/>
      <c r="F39" s="205"/>
      <c r="G39" s="205"/>
      <c r="H39" s="205">
        <f t="shared" ref="H39" si="1">5*250*500</f>
        <v>625000</v>
      </c>
      <c r="I39" s="205"/>
      <c r="J39" s="180" t="s">
        <v>1219</v>
      </c>
      <c r="K39" s="180" t="s">
        <v>51</v>
      </c>
      <c r="L39" s="168" t="s">
        <v>1185</v>
      </c>
      <c r="M39" s="136" t="s">
        <v>52</v>
      </c>
    </row>
    <row r="40" ht="78.75" spans="1:13">
      <c r="A40" s="136">
        <v>28</v>
      </c>
      <c r="B40" s="204" t="s">
        <v>1256</v>
      </c>
      <c r="C40" s="277" t="s">
        <v>1217</v>
      </c>
      <c r="D40" s="202" t="s">
        <v>1257</v>
      </c>
      <c r="E40" s="205"/>
      <c r="F40" s="205"/>
      <c r="G40" s="205">
        <f>5*2100*50</f>
        <v>525000</v>
      </c>
      <c r="H40" s="205"/>
      <c r="I40" s="205"/>
      <c r="J40" s="180" t="s">
        <v>1219</v>
      </c>
      <c r="K40" s="180" t="s">
        <v>1223</v>
      </c>
      <c r="L40" s="168" t="s">
        <v>1185</v>
      </c>
      <c r="M40" s="136" t="s">
        <v>52</v>
      </c>
    </row>
    <row r="41" ht="94.5" spans="1:13">
      <c r="A41" s="136">
        <v>29</v>
      </c>
      <c r="B41" s="204" t="s">
        <v>1258</v>
      </c>
      <c r="C41" s="277" t="s">
        <v>1217</v>
      </c>
      <c r="D41" s="202" t="s">
        <v>1259</v>
      </c>
      <c r="E41" s="205"/>
      <c r="F41" s="205"/>
      <c r="G41" s="205"/>
      <c r="H41" s="205">
        <f>5*1200*50</f>
        <v>300000</v>
      </c>
      <c r="I41" s="205"/>
      <c r="J41" s="180" t="s">
        <v>1219</v>
      </c>
      <c r="K41" s="180" t="s">
        <v>51</v>
      </c>
      <c r="L41" s="168" t="s">
        <v>1185</v>
      </c>
      <c r="M41" s="136" t="s">
        <v>52</v>
      </c>
    </row>
    <row r="42" ht="63" spans="1:13">
      <c r="A42" s="136">
        <v>30</v>
      </c>
      <c r="B42" s="204" t="s">
        <v>1252</v>
      </c>
      <c r="C42" s="138" t="s">
        <v>1205</v>
      </c>
      <c r="D42" s="202" t="s">
        <v>1260</v>
      </c>
      <c r="E42" s="205"/>
      <c r="F42" s="205"/>
      <c r="G42" s="205"/>
      <c r="H42" s="205"/>
      <c r="I42" s="205">
        <f>5*350*500</f>
        <v>875000</v>
      </c>
      <c r="J42" s="180" t="s">
        <v>1207</v>
      </c>
      <c r="K42" s="279" t="s">
        <v>1208</v>
      </c>
      <c r="L42" s="168" t="s">
        <v>1185</v>
      </c>
      <c r="M42" s="136" t="s">
        <v>52</v>
      </c>
    </row>
    <row r="43" ht="63" spans="1:13">
      <c r="A43" s="136">
        <v>31</v>
      </c>
      <c r="B43" s="204" t="s">
        <v>1261</v>
      </c>
      <c r="C43" s="138" t="s">
        <v>1205</v>
      </c>
      <c r="D43" s="202" t="s">
        <v>1262</v>
      </c>
      <c r="E43" s="205">
        <f>5*150*500</f>
        <v>375000</v>
      </c>
      <c r="F43" s="205"/>
      <c r="G43" s="205"/>
      <c r="H43" s="205"/>
      <c r="I43" s="205"/>
      <c r="J43" s="180" t="s">
        <v>1207</v>
      </c>
      <c r="K43" s="279" t="s">
        <v>1208</v>
      </c>
      <c r="L43" s="168" t="s">
        <v>1186</v>
      </c>
      <c r="M43" s="136" t="s">
        <v>52</v>
      </c>
    </row>
    <row r="44" ht="94.5" spans="1:13">
      <c r="A44" s="136">
        <v>32</v>
      </c>
      <c r="B44" s="204" t="s">
        <v>1263</v>
      </c>
      <c r="C44" s="277" t="s">
        <v>1217</v>
      </c>
      <c r="D44" s="202" t="s">
        <v>1264</v>
      </c>
      <c r="E44" s="205"/>
      <c r="F44" s="205">
        <f>5*1400*50</f>
        <v>350000</v>
      </c>
      <c r="G44" s="205"/>
      <c r="H44" s="205"/>
      <c r="I44" s="205"/>
      <c r="J44" s="180" t="s">
        <v>1219</v>
      </c>
      <c r="K44" s="180" t="s">
        <v>51</v>
      </c>
      <c r="L44" s="168" t="s">
        <v>1186</v>
      </c>
      <c r="M44" s="136" t="s">
        <v>52</v>
      </c>
    </row>
    <row r="45" ht="94.5" spans="1:13">
      <c r="A45" s="136">
        <v>33</v>
      </c>
      <c r="B45" s="204" t="s">
        <v>1263</v>
      </c>
      <c r="C45" s="277" t="s">
        <v>1217</v>
      </c>
      <c r="D45" s="202" t="s">
        <v>1265</v>
      </c>
      <c r="E45" s="205"/>
      <c r="F45" s="205"/>
      <c r="G45" s="205">
        <f>5*1300*50</f>
        <v>325000</v>
      </c>
      <c r="H45" s="205"/>
      <c r="I45" s="205"/>
      <c r="J45" s="180" t="s">
        <v>1219</v>
      </c>
      <c r="K45" s="180" t="s">
        <v>51</v>
      </c>
      <c r="L45" s="168" t="s">
        <v>1186</v>
      </c>
      <c r="M45" s="136" t="s">
        <v>52</v>
      </c>
    </row>
    <row r="46" ht="94.5" spans="1:13">
      <c r="A46" s="136">
        <v>34</v>
      </c>
      <c r="B46" s="204" t="s">
        <v>1263</v>
      </c>
      <c r="C46" s="277" t="s">
        <v>1217</v>
      </c>
      <c r="D46" s="202" t="s">
        <v>1266</v>
      </c>
      <c r="E46" s="205"/>
      <c r="F46" s="205"/>
      <c r="G46" s="205"/>
      <c r="H46" s="205">
        <f>5*2200*50</f>
        <v>550000</v>
      </c>
      <c r="I46" s="205"/>
      <c r="J46" s="180" t="s">
        <v>1219</v>
      </c>
      <c r="K46" s="180" t="s">
        <v>51</v>
      </c>
      <c r="L46" s="168" t="s">
        <v>1186</v>
      </c>
      <c r="M46" s="136" t="s">
        <v>52</v>
      </c>
    </row>
    <row r="47" ht="63" spans="1:13">
      <c r="A47" s="136">
        <v>35</v>
      </c>
      <c r="B47" s="204" t="s">
        <v>1267</v>
      </c>
      <c r="C47" s="138" t="s">
        <v>1205</v>
      </c>
      <c r="D47" s="202" t="s">
        <v>1268</v>
      </c>
      <c r="E47" s="205">
        <f>5*200*500</f>
        <v>500000</v>
      </c>
      <c r="F47" s="205"/>
      <c r="G47" s="205"/>
      <c r="H47" s="205"/>
      <c r="I47" s="205"/>
      <c r="J47" s="180" t="s">
        <v>1207</v>
      </c>
      <c r="K47" s="279" t="s">
        <v>1208</v>
      </c>
      <c r="L47" s="168" t="s">
        <v>1187</v>
      </c>
      <c r="M47" s="136" t="s">
        <v>52</v>
      </c>
    </row>
    <row r="48" ht="63" spans="1:13">
      <c r="A48" s="136">
        <v>36</v>
      </c>
      <c r="B48" s="204" t="s">
        <v>1267</v>
      </c>
      <c r="C48" s="138" t="s">
        <v>1205</v>
      </c>
      <c r="D48" s="202" t="s">
        <v>1269</v>
      </c>
      <c r="E48" s="205"/>
      <c r="F48" s="205">
        <f>5*200*500</f>
        <v>500000</v>
      </c>
      <c r="G48" s="205"/>
      <c r="H48" s="205"/>
      <c r="I48" s="205"/>
      <c r="J48" s="180" t="s">
        <v>1207</v>
      </c>
      <c r="K48" s="279" t="s">
        <v>1208</v>
      </c>
      <c r="L48" s="168" t="s">
        <v>1187</v>
      </c>
      <c r="M48" s="136" t="s">
        <v>52</v>
      </c>
    </row>
    <row r="49" ht="94.5" spans="1:13">
      <c r="A49" s="136">
        <v>37</v>
      </c>
      <c r="B49" s="137" t="s">
        <v>1270</v>
      </c>
      <c r="C49" s="277" t="s">
        <v>1217</v>
      </c>
      <c r="D49" s="202" t="s">
        <v>1271</v>
      </c>
      <c r="E49" s="205"/>
      <c r="F49" s="205"/>
      <c r="G49" s="205">
        <f>5*1500*50+5000</f>
        <v>380000</v>
      </c>
      <c r="H49" s="205"/>
      <c r="I49" s="205"/>
      <c r="J49" s="180" t="s">
        <v>1219</v>
      </c>
      <c r="K49" s="180" t="s">
        <v>51</v>
      </c>
      <c r="L49" s="168" t="s">
        <v>1187</v>
      </c>
      <c r="M49" s="136" t="s">
        <v>52</v>
      </c>
    </row>
    <row r="50" ht="78.75" spans="1:13">
      <c r="A50" s="136">
        <v>38</v>
      </c>
      <c r="B50" s="137" t="s">
        <v>1272</v>
      </c>
      <c r="C50" s="277" t="s">
        <v>1217</v>
      </c>
      <c r="D50" s="202" t="s">
        <v>1273</v>
      </c>
      <c r="E50" s="205"/>
      <c r="F50" s="205"/>
      <c r="G50" s="205">
        <f>5*600*120</f>
        <v>360000</v>
      </c>
      <c r="H50" s="205"/>
      <c r="I50" s="205"/>
      <c r="J50" s="180" t="s">
        <v>1219</v>
      </c>
      <c r="K50" s="180" t="s">
        <v>1223</v>
      </c>
      <c r="L50" s="168" t="s">
        <v>1187</v>
      </c>
      <c r="M50" s="136" t="s">
        <v>52</v>
      </c>
    </row>
    <row r="51" ht="63" spans="1:13">
      <c r="A51" s="136">
        <v>39</v>
      </c>
      <c r="B51" s="204" t="s">
        <v>1267</v>
      </c>
      <c r="C51" s="138" t="s">
        <v>1205</v>
      </c>
      <c r="D51" s="202" t="s">
        <v>1274</v>
      </c>
      <c r="E51" s="205"/>
      <c r="F51" s="205"/>
      <c r="G51" s="205"/>
      <c r="H51" s="205">
        <v>500000</v>
      </c>
      <c r="I51" s="205"/>
      <c r="J51" s="180" t="s">
        <v>1207</v>
      </c>
      <c r="K51" s="279" t="s">
        <v>1208</v>
      </c>
      <c r="L51" s="168" t="s">
        <v>1187</v>
      </c>
      <c r="M51" s="136" t="s">
        <v>52</v>
      </c>
    </row>
    <row r="52" ht="94.5" spans="1:13">
      <c r="A52" s="136">
        <v>40</v>
      </c>
      <c r="B52" s="137" t="s">
        <v>1270</v>
      </c>
      <c r="C52" s="277" t="s">
        <v>1217</v>
      </c>
      <c r="D52" s="202" t="s">
        <v>1275</v>
      </c>
      <c r="E52" s="205"/>
      <c r="F52" s="205"/>
      <c r="G52" s="205"/>
      <c r="H52" s="205">
        <f>5*1000*50</f>
        <v>250000</v>
      </c>
      <c r="I52" s="205"/>
      <c r="J52" s="180" t="s">
        <v>1219</v>
      </c>
      <c r="K52" s="180" t="s">
        <v>51</v>
      </c>
      <c r="L52" s="168" t="s">
        <v>1187</v>
      </c>
      <c r="M52" s="136" t="s">
        <v>52</v>
      </c>
    </row>
    <row r="53" ht="63" spans="1:13">
      <c r="A53" s="136">
        <v>41</v>
      </c>
      <c r="B53" s="204" t="s">
        <v>1267</v>
      </c>
      <c r="C53" s="138" t="s">
        <v>1205</v>
      </c>
      <c r="D53" s="202" t="s">
        <v>1276</v>
      </c>
      <c r="E53" s="205"/>
      <c r="F53" s="205"/>
      <c r="G53" s="205"/>
      <c r="H53" s="205"/>
      <c r="I53" s="205">
        <f>5*200*500</f>
        <v>500000</v>
      </c>
      <c r="J53" s="180" t="s">
        <v>1207</v>
      </c>
      <c r="K53" s="279" t="s">
        <v>1208</v>
      </c>
      <c r="L53" s="168" t="s">
        <v>1187</v>
      </c>
      <c r="M53" s="136" t="s">
        <v>52</v>
      </c>
    </row>
    <row r="54" ht="63" spans="1:13">
      <c r="A54" s="136">
        <v>42</v>
      </c>
      <c r="B54" s="204" t="s">
        <v>1277</v>
      </c>
      <c r="C54" s="138" t="s">
        <v>1205</v>
      </c>
      <c r="D54" s="138" t="s">
        <v>1278</v>
      </c>
      <c r="E54" s="205"/>
      <c r="F54" s="205">
        <f>5*100*500</f>
        <v>250000</v>
      </c>
      <c r="G54" s="205"/>
      <c r="H54" s="205"/>
      <c r="I54" s="205"/>
      <c r="J54" s="180" t="s">
        <v>1207</v>
      </c>
      <c r="K54" s="279" t="s">
        <v>1208</v>
      </c>
      <c r="L54" s="168" t="s">
        <v>1188</v>
      </c>
      <c r="M54" s="136" t="s">
        <v>52</v>
      </c>
    </row>
    <row r="55" ht="94.5" spans="1:13">
      <c r="A55" s="136">
        <v>43</v>
      </c>
      <c r="B55" s="137" t="s">
        <v>1279</v>
      </c>
      <c r="C55" s="277" t="s">
        <v>1217</v>
      </c>
      <c r="D55" s="202" t="s">
        <v>1280</v>
      </c>
      <c r="E55" s="205"/>
      <c r="F55" s="205">
        <f>5*600*80</f>
        <v>240000</v>
      </c>
      <c r="G55" s="205"/>
      <c r="H55" s="205"/>
      <c r="I55" s="205"/>
      <c r="J55" s="180" t="s">
        <v>1219</v>
      </c>
      <c r="K55" s="180" t="s">
        <v>51</v>
      </c>
      <c r="L55" s="168" t="s">
        <v>1188</v>
      </c>
      <c r="M55" s="136" t="s">
        <v>52</v>
      </c>
    </row>
    <row r="56" ht="94.5" spans="1:13">
      <c r="A56" s="136">
        <v>44</v>
      </c>
      <c r="B56" s="137" t="s">
        <v>1279</v>
      </c>
      <c r="C56" s="277" t="s">
        <v>1217</v>
      </c>
      <c r="D56" s="202" t="s">
        <v>1281</v>
      </c>
      <c r="E56" s="205"/>
      <c r="F56" s="205"/>
      <c r="G56" s="205">
        <f>4*700*50</f>
        <v>140000</v>
      </c>
      <c r="H56" s="205"/>
      <c r="I56" s="205"/>
      <c r="J56" s="180" t="s">
        <v>1219</v>
      </c>
      <c r="K56" s="180" t="s">
        <v>51</v>
      </c>
      <c r="L56" s="168" t="s">
        <v>1188</v>
      </c>
      <c r="M56" s="136" t="s">
        <v>52</v>
      </c>
    </row>
    <row r="57" ht="94.5" spans="1:13">
      <c r="A57" s="136">
        <v>45</v>
      </c>
      <c r="B57" s="137" t="s">
        <v>1279</v>
      </c>
      <c r="C57" s="277" t="s">
        <v>1217</v>
      </c>
      <c r="D57" s="202" t="s">
        <v>1282</v>
      </c>
      <c r="E57" s="205"/>
      <c r="F57" s="205"/>
      <c r="G57" s="205">
        <f>5*500*50</f>
        <v>125000</v>
      </c>
      <c r="H57" s="205"/>
      <c r="I57" s="205"/>
      <c r="J57" s="180" t="s">
        <v>1219</v>
      </c>
      <c r="K57" s="180" t="s">
        <v>51</v>
      </c>
      <c r="L57" s="168" t="s">
        <v>1188</v>
      </c>
      <c r="M57" s="136" t="s">
        <v>52</v>
      </c>
    </row>
    <row r="58" ht="94.5" spans="1:13">
      <c r="A58" s="136">
        <v>46</v>
      </c>
      <c r="B58" s="137" t="s">
        <v>1279</v>
      </c>
      <c r="C58" s="277" t="s">
        <v>1217</v>
      </c>
      <c r="D58" s="202" t="s">
        <v>1283</v>
      </c>
      <c r="E58" s="205"/>
      <c r="F58" s="205"/>
      <c r="G58" s="205"/>
      <c r="H58" s="205">
        <f>5*1000*50</f>
        <v>250000</v>
      </c>
      <c r="I58" s="205"/>
      <c r="J58" s="180" t="s">
        <v>1219</v>
      </c>
      <c r="K58" s="180" t="s">
        <v>51</v>
      </c>
      <c r="L58" s="168" t="s">
        <v>1188</v>
      </c>
      <c r="M58" s="136" t="s">
        <v>52</v>
      </c>
    </row>
    <row r="59" ht="94.5" spans="1:13">
      <c r="A59" s="136">
        <v>47</v>
      </c>
      <c r="B59" s="137" t="s">
        <v>1284</v>
      </c>
      <c r="C59" s="277" t="s">
        <v>1217</v>
      </c>
      <c r="D59" s="202" t="s">
        <v>1285</v>
      </c>
      <c r="E59" s="205">
        <f>6*1500*50+5000</f>
        <v>455000</v>
      </c>
      <c r="F59" s="205"/>
      <c r="G59" s="205"/>
      <c r="H59" s="205"/>
      <c r="I59" s="205"/>
      <c r="J59" s="180" t="s">
        <v>1219</v>
      </c>
      <c r="K59" s="180" t="s">
        <v>51</v>
      </c>
      <c r="L59" s="168" t="s">
        <v>1189</v>
      </c>
      <c r="M59" s="136" t="s">
        <v>52</v>
      </c>
    </row>
    <row r="60" ht="94.5" spans="1:13">
      <c r="A60" s="136">
        <v>48</v>
      </c>
      <c r="B60" s="137" t="s">
        <v>1284</v>
      </c>
      <c r="C60" s="277" t="s">
        <v>1217</v>
      </c>
      <c r="D60" s="202" t="s">
        <v>1286</v>
      </c>
      <c r="E60" s="205"/>
      <c r="F60" s="205"/>
      <c r="G60" s="205">
        <f>5*800*50+1000</f>
        <v>201000</v>
      </c>
      <c r="H60" s="205"/>
      <c r="I60" s="205"/>
      <c r="J60" s="180" t="s">
        <v>1219</v>
      </c>
      <c r="K60" s="180" t="s">
        <v>51</v>
      </c>
      <c r="L60" s="168" t="s">
        <v>1189</v>
      </c>
      <c r="M60" s="136" t="s">
        <v>52</v>
      </c>
    </row>
    <row r="61" ht="94.5" spans="1:13">
      <c r="A61" s="136">
        <v>49</v>
      </c>
      <c r="B61" s="137" t="s">
        <v>1284</v>
      </c>
      <c r="C61" s="277" t="s">
        <v>1217</v>
      </c>
      <c r="D61" s="202" t="s">
        <v>1287</v>
      </c>
      <c r="E61" s="205"/>
      <c r="F61" s="205"/>
      <c r="G61" s="205">
        <v>180000</v>
      </c>
      <c r="H61" s="205"/>
      <c r="I61" s="205"/>
      <c r="J61" s="180" t="s">
        <v>1219</v>
      </c>
      <c r="K61" s="180" t="s">
        <v>51</v>
      </c>
      <c r="L61" s="168" t="s">
        <v>1189</v>
      </c>
      <c r="M61" s="136" t="s">
        <v>52</v>
      </c>
    </row>
    <row r="62" ht="78.75" spans="1:13">
      <c r="A62" s="136">
        <v>50</v>
      </c>
      <c r="B62" s="137" t="s">
        <v>1288</v>
      </c>
      <c r="C62" s="277" t="s">
        <v>1217</v>
      </c>
      <c r="D62" s="202" t="s">
        <v>1289</v>
      </c>
      <c r="E62" s="205"/>
      <c r="F62" s="205"/>
      <c r="G62" s="205"/>
      <c r="H62" s="205">
        <f>4*800*120</f>
        <v>384000</v>
      </c>
      <c r="I62" s="205"/>
      <c r="J62" s="180" t="s">
        <v>1219</v>
      </c>
      <c r="K62" s="180" t="s">
        <v>1223</v>
      </c>
      <c r="L62" s="168" t="s">
        <v>1189</v>
      </c>
      <c r="M62" s="136" t="s">
        <v>52</v>
      </c>
    </row>
    <row r="63" ht="63" spans="1:13">
      <c r="A63" s="136">
        <v>51</v>
      </c>
      <c r="B63" s="204" t="s">
        <v>1290</v>
      </c>
      <c r="C63" s="138" t="s">
        <v>1205</v>
      </c>
      <c r="D63" s="202" t="s">
        <v>1291</v>
      </c>
      <c r="E63" s="205"/>
      <c r="F63" s="205"/>
      <c r="G63" s="205"/>
      <c r="H63" s="205">
        <f>5*150*500</f>
        <v>375000</v>
      </c>
      <c r="I63" s="205"/>
      <c r="J63" s="180" t="s">
        <v>1207</v>
      </c>
      <c r="K63" s="279" t="s">
        <v>1208</v>
      </c>
      <c r="L63" s="168" t="s">
        <v>1189</v>
      </c>
      <c r="M63" s="136" t="s">
        <v>52</v>
      </c>
    </row>
    <row r="64" ht="63" spans="1:13">
      <c r="A64" s="136">
        <v>52</v>
      </c>
      <c r="B64" s="204" t="s">
        <v>1292</v>
      </c>
      <c r="C64" s="138" t="s">
        <v>1205</v>
      </c>
      <c r="D64" s="202" t="s">
        <v>1293</v>
      </c>
      <c r="E64" s="205"/>
      <c r="F64" s="205">
        <f>4*200*500</f>
        <v>400000</v>
      </c>
      <c r="G64" s="205"/>
      <c r="H64" s="205"/>
      <c r="I64" s="205"/>
      <c r="J64" s="180" t="s">
        <v>1207</v>
      </c>
      <c r="K64" s="279" t="s">
        <v>1208</v>
      </c>
      <c r="L64" s="168" t="s">
        <v>1191</v>
      </c>
      <c r="M64" s="136" t="s">
        <v>52</v>
      </c>
    </row>
    <row r="65" ht="63" spans="1:13">
      <c r="A65" s="136">
        <v>53</v>
      </c>
      <c r="B65" s="204" t="s">
        <v>1292</v>
      </c>
      <c r="C65" s="138" t="s">
        <v>1205</v>
      </c>
      <c r="D65" s="202" t="s">
        <v>1294</v>
      </c>
      <c r="E65" s="205"/>
      <c r="F65" s="205"/>
      <c r="G65" s="205"/>
      <c r="H65" s="205">
        <f>4*200*500</f>
        <v>400000</v>
      </c>
      <c r="I65" s="205"/>
      <c r="J65" s="180" t="s">
        <v>1207</v>
      </c>
      <c r="K65" s="279" t="s">
        <v>1208</v>
      </c>
      <c r="L65" s="168" t="s">
        <v>1191</v>
      </c>
      <c r="M65" s="136" t="s">
        <v>52</v>
      </c>
    </row>
    <row r="66" ht="94.5" spans="1:13">
      <c r="A66" s="136">
        <v>54</v>
      </c>
      <c r="B66" s="137" t="s">
        <v>1295</v>
      </c>
      <c r="C66" s="277" t="s">
        <v>1217</v>
      </c>
      <c r="D66" s="202" t="s">
        <v>1296</v>
      </c>
      <c r="E66" s="205"/>
      <c r="F66" s="205"/>
      <c r="G66" s="205"/>
      <c r="H66" s="205"/>
      <c r="I66" s="205">
        <f>4*3000*50</f>
        <v>600000</v>
      </c>
      <c r="J66" s="180" t="s">
        <v>1219</v>
      </c>
      <c r="K66" s="180" t="s">
        <v>51</v>
      </c>
      <c r="L66" s="168" t="s">
        <v>1191</v>
      </c>
      <c r="M66" s="136" t="s">
        <v>52</v>
      </c>
    </row>
    <row r="67" ht="78.75" spans="1:13">
      <c r="A67" s="136">
        <v>55</v>
      </c>
      <c r="B67" s="137" t="s">
        <v>1297</v>
      </c>
      <c r="C67" s="277" t="s">
        <v>1217</v>
      </c>
      <c r="D67" s="202" t="s">
        <v>1298</v>
      </c>
      <c r="E67" s="205"/>
      <c r="F67" s="205"/>
      <c r="G67" s="205"/>
      <c r="H67" s="205"/>
      <c r="I67" s="205">
        <f>5*1200*120</f>
        <v>720000</v>
      </c>
      <c r="J67" s="180" t="s">
        <v>1219</v>
      </c>
      <c r="K67" s="180" t="s">
        <v>1223</v>
      </c>
      <c r="L67" s="168" t="s">
        <v>1191</v>
      </c>
      <c r="M67" s="136" t="s">
        <v>52</v>
      </c>
    </row>
    <row r="68" ht="94.5" spans="1:13">
      <c r="A68" s="136">
        <v>56</v>
      </c>
      <c r="B68" s="137" t="s">
        <v>1299</v>
      </c>
      <c r="C68" s="277" t="s">
        <v>1217</v>
      </c>
      <c r="D68" s="202" t="s">
        <v>1300</v>
      </c>
      <c r="E68" s="205">
        <f>6*1200*50</f>
        <v>360000</v>
      </c>
      <c r="F68" s="205"/>
      <c r="G68" s="205"/>
      <c r="H68" s="205"/>
      <c r="I68" s="205"/>
      <c r="J68" s="180" t="s">
        <v>1219</v>
      </c>
      <c r="K68" s="180" t="s">
        <v>51</v>
      </c>
      <c r="L68" s="168" t="s">
        <v>1192</v>
      </c>
      <c r="M68" s="136" t="s">
        <v>52</v>
      </c>
    </row>
    <row r="69" ht="63" spans="1:13">
      <c r="A69" s="136">
        <v>57</v>
      </c>
      <c r="B69" s="204" t="s">
        <v>1301</v>
      </c>
      <c r="C69" s="138" t="s">
        <v>1205</v>
      </c>
      <c r="D69" s="202" t="s">
        <v>1302</v>
      </c>
      <c r="E69" s="205"/>
      <c r="F69" s="205"/>
      <c r="G69" s="205"/>
      <c r="H69" s="205"/>
      <c r="I69" s="205">
        <f t="shared" ref="I69" si="2">4*250*500</f>
        <v>500000</v>
      </c>
      <c r="J69" s="180" t="s">
        <v>1207</v>
      </c>
      <c r="K69" s="279" t="s">
        <v>1208</v>
      </c>
      <c r="L69" s="168" t="s">
        <v>1192</v>
      </c>
      <c r="M69" s="136" t="s">
        <v>52</v>
      </c>
    </row>
    <row r="70" ht="63" spans="1:13">
      <c r="A70" s="136">
        <v>58</v>
      </c>
      <c r="B70" s="204" t="s">
        <v>1301</v>
      </c>
      <c r="C70" s="138" t="s">
        <v>1205</v>
      </c>
      <c r="D70" s="202" t="s">
        <v>1303</v>
      </c>
      <c r="E70" s="205">
        <f>4*150*500</f>
        <v>300000</v>
      </c>
      <c r="F70" s="205"/>
      <c r="G70" s="205"/>
      <c r="H70" s="205"/>
      <c r="I70" s="205"/>
      <c r="J70" s="180" t="s">
        <v>1207</v>
      </c>
      <c r="K70" s="279" t="s">
        <v>1208</v>
      </c>
      <c r="L70" s="168" t="s">
        <v>1192</v>
      </c>
      <c r="M70" s="136" t="s">
        <v>52</v>
      </c>
    </row>
    <row r="71" ht="78.75" spans="1:13">
      <c r="A71" s="136">
        <v>59</v>
      </c>
      <c r="B71" s="137" t="s">
        <v>1304</v>
      </c>
      <c r="C71" s="277" t="s">
        <v>1217</v>
      </c>
      <c r="D71" s="204" t="s">
        <v>1305</v>
      </c>
      <c r="E71" s="205"/>
      <c r="F71" s="205"/>
      <c r="G71" s="205"/>
      <c r="H71" s="205">
        <f t="shared" ref="H71" si="3">5*1200*120</f>
        <v>720000</v>
      </c>
      <c r="I71" s="205"/>
      <c r="J71" s="180" t="s">
        <v>1219</v>
      </c>
      <c r="K71" s="180" t="s">
        <v>1223</v>
      </c>
      <c r="L71" s="168" t="s">
        <v>1192</v>
      </c>
      <c r="M71" s="136" t="s">
        <v>52</v>
      </c>
    </row>
    <row r="72" ht="94.5" spans="1:13">
      <c r="A72" s="136">
        <v>60</v>
      </c>
      <c r="B72" s="204" t="s">
        <v>1299</v>
      </c>
      <c r="C72" s="202" t="s">
        <v>1217</v>
      </c>
      <c r="D72" s="204" t="s">
        <v>1306</v>
      </c>
      <c r="E72" s="205"/>
      <c r="F72" s="205">
        <f>4*800*50</f>
        <v>160000</v>
      </c>
      <c r="G72" s="205"/>
      <c r="H72" s="205"/>
      <c r="I72" s="205"/>
      <c r="J72" s="180" t="s">
        <v>1219</v>
      </c>
      <c r="K72" s="180" t="s">
        <v>51</v>
      </c>
      <c r="L72" s="168" t="s">
        <v>1192</v>
      </c>
      <c r="M72" s="136" t="s">
        <v>52</v>
      </c>
    </row>
    <row r="73" ht="63" spans="1:13">
      <c r="A73" s="136">
        <v>61</v>
      </c>
      <c r="B73" s="204" t="s">
        <v>1301</v>
      </c>
      <c r="C73" s="138" t="s">
        <v>1205</v>
      </c>
      <c r="D73" s="202" t="s">
        <v>1307</v>
      </c>
      <c r="E73" s="205"/>
      <c r="F73" s="205"/>
      <c r="G73" s="205"/>
      <c r="H73" s="205">
        <f>4*100*500</f>
        <v>200000</v>
      </c>
      <c r="I73" s="205"/>
      <c r="J73" s="180" t="s">
        <v>1207</v>
      </c>
      <c r="K73" s="279" t="s">
        <v>1208</v>
      </c>
      <c r="L73" s="168" t="s">
        <v>1192</v>
      </c>
      <c r="M73" s="136" t="s">
        <v>52</v>
      </c>
    </row>
    <row r="74" ht="78.75" spans="1:13">
      <c r="A74" s="136">
        <v>62</v>
      </c>
      <c r="B74" s="137" t="s">
        <v>1304</v>
      </c>
      <c r="C74" s="277" t="s">
        <v>1217</v>
      </c>
      <c r="D74" s="202" t="s">
        <v>1308</v>
      </c>
      <c r="E74" s="205"/>
      <c r="F74" s="205"/>
      <c r="G74" s="205">
        <f>4*1000*120</f>
        <v>480000</v>
      </c>
      <c r="H74" s="205"/>
      <c r="I74" s="205"/>
      <c r="J74" s="180" t="s">
        <v>1219</v>
      </c>
      <c r="K74" s="180" t="s">
        <v>1223</v>
      </c>
      <c r="L74" s="168" t="s">
        <v>1192</v>
      </c>
      <c r="M74" s="136" t="s">
        <v>52</v>
      </c>
    </row>
    <row r="75" ht="94.5" spans="1:13">
      <c r="A75" s="136">
        <v>63</v>
      </c>
      <c r="B75" s="137" t="s">
        <v>1299</v>
      </c>
      <c r="C75" s="277" t="s">
        <v>1217</v>
      </c>
      <c r="D75" s="280" t="s">
        <v>1309</v>
      </c>
      <c r="E75" s="205"/>
      <c r="F75" s="205"/>
      <c r="G75" s="205">
        <f>6*1200*50</f>
        <v>360000</v>
      </c>
      <c r="H75" s="205"/>
      <c r="I75" s="205"/>
      <c r="J75" s="180" t="s">
        <v>1219</v>
      </c>
      <c r="K75" s="180" t="s">
        <v>51</v>
      </c>
      <c r="L75" s="168" t="s">
        <v>1192</v>
      </c>
      <c r="M75" s="136" t="s">
        <v>52</v>
      </c>
    </row>
    <row r="76" ht="78.75" spans="1:13">
      <c r="A76" s="136">
        <v>64</v>
      </c>
      <c r="B76" s="137" t="s">
        <v>1310</v>
      </c>
      <c r="C76" s="277" t="s">
        <v>1217</v>
      </c>
      <c r="D76" s="202" t="s">
        <v>1311</v>
      </c>
      <c r="E76" s="205">
        <f>4*1500*80</f>
        <v>480000</v>
      </c>
      <c r="F76" s="205"/>
      <c r="G76" s="205"/>
      <c r="H76" s="205"/>
      <c r="I76" s="205"/>
      <c r="J76" s="180" t="s">
        <v>1219</v>
      </c>
      <c r="K76" s="180" t="s">
        <v>1223</v>
      </c>
      <c r="L76" s="168" t="s">
        <v>1193</v>
      </c>
      <c r="M76" s="136" t="s">
        <v>52</v>
      </c>
    </row>
    <row r="77" ht="63" spans="1:13">
      <c r="A77" s="136">
        <v>65</v>
      </c>
      <c r="B77" s="204" t="s">
        <v>1312</v>
      </c>
      <c r="C77" s="138" t="s">
        <v>1205</v>
      </c>
      <c r="D77" s="204" t="s">
        <v>1313</v>
      </c>
      <c r="E77" s="205"/>
      <c r="F77" s="205"/>
      <c r="G77" s="205"/>
      <c r="H77" s="205"/>
      <c r="I77" s="205">
        <f t="shared" ref="I77" si="4">5*150*500</f>
        <v>375000</v>
      </c>
      <c r="J77" s="180" t="s">
        <v>1207</v>
      </c>
      <c r="K77" s="279" t="s">
        <v>1208</v>
      </c>
      <c r="L77" s="168" t="s">
        <v>1193</v>
      </c>
      <c r="M77" s="136" t="s">
        <v>52</v>
      </c>
    </row>
    <row r="78" ht="63" spans="1:13">
      <c r="A78" s="136">
        <v>66</v>
      </c>
      <c r="B78" s="204" t="s">
        <v>1312</v>
      </c>
      <c r="C78" s="138" t="s">
        <v>1205</v>
      </c>
      <c r="D78" s="204" t="s">
        <v>1314</v>
      </c>
      <c r="E78" s="205"/>
      <c r="F78" s="205"/>
      <c r="G78" s="205">
        <f>4*200*500</f>
        <v>400000</v>
      </c>
      <c r="H78" s="205"/>
      <c r="I78" s="205"/>
      <c r="J78" s="180" t="s">
        <v>1207</v>
      </c>
      <c r="K78" s="279" t="s">
        <v>1208</v>
      </c>
      <c r="L78" s="168" t="s">
        <v>1193</v>
      </c>
      <c r="M78" s="136" t="s">
        <v>52</v>
      </c>
    </row>
    <row r="79" ht="63" spans="1:13">
      <c r="A79" s="136">
        <v>67</v>
      </c>
      <c r="B79" s="204" t="s">
        <v>1312</v>
      </c>
      <c r="C79" s="138" t="s">
        <v>1205</v>
      </c>
      <c r="D79" s="204" t="s">
        <v>1315</v>
      </c>
      <c r="E79" s="205"/>
      <c r="F79" s="205"/>
      <c r="G79" s="205"/>
      <c r="H79" s="205">
        <f>4*200*500</f>
        <v>400000</v>
      </c>
      <c r="I79" s="205"/>
      <c r="J79" s="180" t="s">
        <v>1207</v>
      </c>
      <c r="K79" s="279" t="s">
        <v>1208</v>
      </c>
      <c r="L79" s="168" t="s">
        <v>1193</v>
      </c>
      <c r="M79" s="136" t="s">
        <v>52</v>
      </c>
    </row>
    <row r="80" ht="63" spans="1:13">
      <c r="A80" s="136">
        <v>68</v>
      </c>
      <c r="B80" s="204" t="s">
        <v>1312</v>
      </c>
      <c r="C80" s="138" t="s">
        <v>1205</v>
      </c>
      <c r="D80" s="204" t="s">
        <v>1316</v>
      </c>
      <c r="E80" s="205"/>
      <c r="F80" s="205"/>
      <c r="G80" s="205"/>
      <c r="H80" s="205"/>
      <c r="I80" s="205">
        <f t="shared" ref="I80" si="5">5*150*500</f>
        <v>375000</v>
      </c>
      <c r="J80" s="180" t="s">
        <v>1207</v>
      </c>
      <c r="K80" s="279" t="s">
        <v>1208</v>
      </c>
      <c r="L80" s="168" t="s">
        <v>1193</v>
      </c>
      <c r="M80" s="136" t="s">
        <v>52</v>
      </c>
    </row>
    <row r="81" ht="63" spans="1:13">
      <c r="A81" s="136">
        <v>69</v>
      </c>
      <c r="B81" s="204" t="s">
        <v>1317</v>
      </c>
      <c r="C81" s="138" t="s">
        <v>1205</v>
      </c>
      <c r="D81" s="202" t="s">
        <v>1318</v>
      </c>
      <c r="E81" s="205">
        <f>5*150*500</f>
        <v>375000</v>
      </c>
      <c r="F81" s="205">
        <f t="shared" ref="F81:I81" si="6">5*150*500</f>
        <v>375000</v>
      </c>
      <c r="G81" s="205">
        <f t="shared" si="6"/>
        <v>375000</v>
      </c>
      <c r="H81" s="205">
        <f t="shared" si="6"/>
        <v>375000</v>
      </c>
      <c r="I81" s="205">
        <f t="shared" si="6"/>
        <v>375000</v>
      </c>
      <c r="J81" s="180" t="s">
        <v>1207</v>
      </c>
      <c r="K81" s="279" t="s">
        <v>1208</v>
      </c>
      <c r="L81" s="168" t="s">
        <v>1194</v>
      </c>
      <c r="M81" s="136" t="s">
        <v>52</v>
      </c>
    </row>
    <row r="82" ht="94.5" spans="1:13">
      <c r="A82" s="136">
        <v>70</v>
      </c>
      <c r="B82" s="137" t="s">
        <v>1319</v>
      </c>
      <c r="C82" s="277" t="s">
        <v>1217</v>
      </c>
      <c r="D82" s="202" t="s">
        <v>1320</v>
      </c>
      <c r="E82" s="205"/>
      <c r="F82" s="205"/>
      <c r="G82" s="205"/>
      <c r="H82" s="205"/>
      <c r="I82" s="205">
        <v>100000</v>
      </c>
      <c r="J82" s="180" t="s">
        <v>1219</v>
      </c>
      <c r="K82" s="180" t="s">
        <v>51</v>
      </c>
      <c r="L82" s="168" t="s">
        <v>1194</v>
      </c>
      <c r="M82" s="136" t="s">
        <v>52</v>
      </c>
    </row>
    <row r="83" ht="63" spans="1:13">
      <c r="A83" s="136">
        <v>71</v>
      </c>
      <c r="B83" s="137" t="s">
        <v>1317</v>
      </c>
      <c r="C83" s="138" t="s">
        <v>1205</v>
      </c>
      <c r="D83" s="202" t="s">
        <v>1321</v>
      </c>
      <c r="E83" s="205"/>
      <c r="F83" s="205"/>
      <c r="G83" s="205"/>
      <c r="H83" s="205"/>
      <c r="I83" s="205">
        <f>4*200*500</f>
        <v>400000</v>
      </c>
      <c r="J83" s="180" t="s">
        <v>1207</v>
      </c>
      <c r="K83" s="279" t="s">
        <v>1208</v>
      </c>
      <c r="L83" s="168" t="s">
        <v>1194</v>
      </c>
      <c r="M83" s="136" t="s">
        <v>52</v>
      </c>
    </row>
    <row r="84" ht="63" spans="1:13">
      <c r="A84" s="136">
        <v>72</v>
      </c>
      <c r="B84" s="137" t="s">
        <v>1317</v>
      </c>
      <c r="C84" s="138" t="s">
        <v>1205</v>
      </c>
      <c r="D84" s="202" t="s">
        <v>1322</v>
      </c>
      <c r="E84" s="205"/>
      <c r="F84" s="205"/>
      <c r="G84" s="205"/>
      <c r="H84" s="205"/>
      <c r="I84" s="205">
        <f>5*150*500</f>
        <v>375000</v>
      </c>
      <c r="J84" s="180" t="s">
        <v>1207</v>
      </c>
      <c r="K84" s="279" t="s">
        <v>1208</v>
      </c>
      <c r="L84" s="168" t="s">
        <v>1194</v>
      </c>
      <c r="M84" s="136" t="s">
        <v>52</v>
      </c>
    </row>
    <row r="85" ht="78.75" spans="1:13">
      <c r="A85" s="136">
        <v>73</v>
      </c>
      <c r="B85" s="137" t="s">
        <v>1323</v>
      </c>
      <c r="C85" s="277" t="s">
        <v>1217</v>
      </c>
      <c r="D85" s="202" t="s">
        <v>1324</v>
      </c>
      <c r="E85" s="205">
        <v>100000</v>
      </c>
      <c r="F85" s="205"/>
      <c r="G85" s="205"/>
      <c r="H85" s="205"/>
      <c r="I85" s="205"/>
      <c r="J85" s="180" t="s">
        <v>1219</v>
      </c>
      <c r="K85" s="180" t="s">
        <v>1223</v>
      </c>
      <c r="L85" s="168" t="s">
        <v>1195</v>
      </c>
      <c r="M85" s="136" t="s">
        <v>52</v>
      </c>
    </row>
    <row r="86" ht="78.75" spans="1:13">
      <c r="A86" s="136">
        <v>74</v>
      </c>
      <c r="B86" s="137" t="s">
        <v>1323</v>
      </c>
      <c r="C86" s="277" t="s">
        <v>1217</v>
      </c>
      <c r="D86" s="202" t="s">
        <v>1325</v>
      </c>
      <c r="E86" s="205"/>
      <c r="F86" s="205"/>
      <c r="G86" s="205">
        <f>5*3000*50</f>
        <v>750000</v>
      </c>
      <c r="H86" s="205"/>
      <c r="I86" s="205"/>
      <c r="J86" s="180" t="s">
        <v>1219</v>
      </c>
      <c r="K86" s="180" t="s">
        <v>1223</v>
      </c>
      <c r="L86" s="168" t="s">
        <v>1195</v>
      </c>
      <c r="M86" s="136" t="s">
        <v>52</v>
      </c>
    </row>
    <row r="87" ht="78.75" spans="1:13">
      <c r="A87" s="136">
        <v>75</v>
      </c>
      <c r="B87" s="137" t="s">
        <v>1323</v>
      </c>
      <c r="C87" s="277" t="s">
        <v>1217</v>
      </c>
      <c r="D87" s="202" t="s">
        <v>1326</v>
      </c>
      <c r="E87" s="205"/>
      <c r="F87" s="205"/>
      <c r="G87" s="205">
        <v>250000</v>
      </c>
      <c r="H87" s="205"/>
      <c r="I87" s="205"/>
      <c r="J87" s="180" t="s">
        <v>1219</v>
      </c>
      <c r="K87" s="180" t="s">
        <v>1223</v>
      </c>
      <c r="L87" s="168" t="s">
        <v>1195</v>
      </c>
      <c r="M87" s="136" t="s">
        <v>52</v>
      </c>
    </row>
    <row r="88" ht="78.75" spans="1:13">
      <c r="A88" s="136">
        <v>76</v>
      </c>
      <c r="B88" s="137" t="s">
        <v>1323</v>
      </c>
      <c r="C88" s="277" t="s">
        <v>1217</v>
      </c>
      <c r="D88" s="202" t="s">
        <v>1327</v>
      </c>
      <c r="E88" s="205"/>
      <c r="F88" s="205"/>
      <c r="G88" s="205"/>
      <c r="H88" s="205">
        <v>400000</v>
      </c>
      <c r="I88" s="205"/>
      <c r="J88" s="180" t="s">
        <v>1219</v>
      </c>
      <c r="K88" s="180" t="s">
        <v>1223</v>
      </c>
      <c r="L88" s="168" t="s">
        <v>1195</v>
      </c>
      <c r="M88" s="136" t="s">
        <v>52</v>
      </c>
    </row>
    <row r="89" ht="78.75" spans="1:13">
      <c r="A89" s="136">
        <v>77</v>
      </c>
      <c r="B89" s="137" t="s">
        <v>1328</v>
      </c>
      <c r="C89" s="277" t="s">
        <v>1217</v>
      </c>
      <c r="D89" s="202" t="s">
        <v>1329</v>
      </c>
      <c r="E89" s="205">
        <v>550000</v>
      </c>
      <c r="F89" s="205"/>
      <c r="G89" s="205"/>
      <c r="H89" s="205"/>
      <c r="I89" s="205"/>
      <c r="J89" s="180" t="s">
        <v>1219</v>
      </c>
      <c r="K89" s="180" t="s">
        <v>1223</v>
      </c>
      <c r="L89" s="168" t="s">
        <v>1196</v>
      </c>
      <c r="M89" s="136" t="s">
        <v>52</v>
      </c>
    </row>
    <row r="90" ht="78.75" spans="1:13">
      <c r="A90" s="136">
        <v>78</v>
      </c>
      <c r="B90" s="137" t="s">
        <v>1328</v>
      </c>
      <c r="C90" s="277" t="s">
        <v>1217</v>
      </c>
      <c r="D90" s="202" t="s">
        <v>1330</v>
      </c>
      <c r="E90" s="205"/>
      <c r="F90" s="205">
        <f>5*800*120</f>
        <v>480000</v>
      </c>
      <c r="G90" s="205"/>
      <c r="H90" s="205"/>
      <c r="I90" s="205"/>
      <c r="J90" s="180" t="s">
        <v>1219</v>
      </c>
      <c r="K90" s="180" t="s">
        <v>1223</v>
      </c>
      <c r="L90" s="168" t="s">
        <v>1196</v>
      </c>
      <c r="M90" s="136" t="s">
        <v>52</v>
      </c>
    </row>
    <row r="91" ht="63" spans="1:13">
      <c r="A91" s="136">
        <v>79</v>
      </c>
      <c r="B91" s="137" t="s">
        <v>1331</v>
      </c>
      <c r="C91" s="138" t="s">
        <v>1205</v>
      </c>
      <c r="D91" s="202" t="s">
        <v>1332</v>
      </c>
      <c r="E91" s="205"/>
      <c r="F91" s="205">
        <f>5*200*500</f>
        <v>500000</v>
      </c>
      <c r="G91" s="205"/>
      <c r="H91" s="205"/>
      <c r="I91" s="205"/>
      <c r="J91" s="180" t="s">
        <v>1207</v>
      </c>
      <c r="K91" s="279" t="s">
        <v>1208</v>
      </c>
      <c r="L91" s="168" t="s">
        <v>1196</v>
      </c>
      <c r="M91" s="136" t="s">
        <v>52</v>
      </c>
    </row>
    <row r="92" ht="63" spans="1:13">
      <c r="A92" s="136">
        <v>80</v>
      </c>
      <c r="B92" s="137" t="s">
        <v>1331</v>
      </c>
      <c r="C92" s="138" t="s">
        <v>1205</v>
      </c>
      <c r="D92" s="202" t="s">
        <v>1333</v>
      </c>
      <c r="E92" s="205"/>
      <c r="F92" s="205"/>
      <c r="G92" s="205"/>
      <c r="H92" s="205"/>
      <c r="I92" s="205">
        <f t="shared" ref="I92" si="7">5*200*500</f>
        <v>500000</v>
      </c>
      <c r="J92" s="180" t="s">
        <v>1207</v>
      </c>
      <c r="K92" s="279" t="s">
        <v>1208</v>
      </c>
      <c r="L92" s="168" t="s">
        <v>1196</v>
      </c>
      <c r="M92" s="136" t="s">
        <v>52</v>
      </c>
    </row>
    <row r="93" ht="63" spans="1:13">
      <c r="A93" s="136">
        <v>81</v>
      </c>
      <c r="B93" s="137" t="s">
        <v>1331</v>
      </c>
      <c r="C93" s="138" t="s">
        <v>1205</v>
      </c>
      <c r="D93" s="202" t="s">
        <v>1334</v>
      </c>
      <c r="E93" s="205"/>
      <c r="F93" s="205"/>
      <c r="G93" s="205">
        <f>4*250*500</f>
        <v>500000</v>
      </c>
      <c r="H93" s="205"/>
      <c r="I93" s="205"/>
      <c r="J93" s="180" t="s">
        <v>1207</v>
      </c>
      <c r="K93" s="279" t="s">
        <v>1208</v>
      </c>
      <c r="L93" s="168" t="s">
        <v>1196</v>
      </c>
      <c r="M93" s="136" t="s">
        <v>52</v>
      </c>
    </row>
    <row r="94" ht="94.5" spans="1:13">
      <c r="A94" s="136">
        <v>82</v>
      </c>
      <c r="B94" s="137" t="s">
        <v>1335</v>
      </c>
      <c r="C94" s="277" t="s">
        <v>1217</v>
      </c>
      <c r="D94" s="202" t="s">
        <v>1336</v>
      </c>
      <c r="E94" s="205"/>
      <c r="F94" s="205"/>
      <c r="G94" s="205">
        <f>5*2300*50</f>
        <v>575000</v>
      </c>
      <c r="H94" s="205"/>
      <c r="I94" s="205"/>
      <c r="J94" s="180" t="s">
        <v>1219</v>
      </c>
      <c r="K94" s="180" t="s">
        <v>51</v>
      </c>
      <c r="L94" s="168" t="s">
        <v>1196</v>
      </c>
      <c r="M94" s="136" t="s">
        <v>52</v>
      </c>
    </row>
    <row r="95" ht="94.5" spans="1:13">
      <c r="A95" s="136">
        <v>83</v>
      </c>
      <c r="B95" s="137" t="s">
        <v>1335</v>
      </c>
      <c r="C95" s="277" t="s">
        <v>1217</v>
      </c>
      <c r="D95" s="202" t="s">
        <v>1337</v>
      </c>
      <c r="E95" s="205"/>
      <c r="F95" s="205"/>
      <c r="G95" s="205"/>
      <c r="H95" s="205">
        <f>5*2200*50</f>
        <v>550000</v>
      </c>
      <c r="I95" s="205"/>
      <c r="J95" s="180" t="s">
        <v>1219</v>
      </c>
      <c r="K95" s="180" t="s">
        <v>51</v>
      </c>
      <c r="L95" s="168" t="s">
        <v>1196</v>
      </c>
      <c r="M95" s="136" t="s">
        <v>52</v>
      </c>
    </row>
    <row r="96" ht="94.5" spans="1:13">
      <c r="A96" s="136">
        <v>84</v>
      </c>
      <c r="B96" s="137" t="s">
        <v>1335</v>
      </c>
      <c r="C96" s="277" t="s">
        <v>1217</v>
      </c>
      <c r="D96" s="202" t="s">
        <v>1338</v>
      </c>
      <c r="E96" s="205"/>
      <c r="F96" s="205"/>
      <c r="G96" s="205"/>
      <c r="H96" s="205">
        <f>5*1200*50</f>
        <v>300000</v>
      </c>
      <c r="I96" s="205"/>
      <c r="J96" s="180" t="s">
        <v>1219</v>
      </c>
      <c r="K96" s="180" t="s">
        <v>51</v>
      </c>
      <c r="L96" s="168" t="s">
        <v>1196</v>
      </c>
      <c r="M96" s="136" t="s">
        <v>52</v>
      </c>
    </row>
    <row r="97" ht="94.5" spans="1:13">
      <c r="A97" s="136">
        <v>85</v>
      </c>
      <c r="B97" s="137" t="s">
        <v>1335</v>
      </c>
      <c r="C97" s="277" t="s">
        <v>1217</v>
      </c>
      <c r="D97" s="202" t="s">
        <v>1339</v>
      </c>
      <c r="E97" s="205"/>
      <c r="F97" s="205"/>
      <c r="G97" s="205"/>
      <c r="H97" s="205">
        <f>5*1000*50</f>
        <v>250000</v>
      </c>
      <c r="I97" s="205"/>
      <c r="J97" s="180" t="s">
        <v>1219</v>
      </c>
      <c r="K97" s="180" t="s">
        <v>51</v>
      </c>
      <c r="L97" s="168" t="s">
        <v>1196</v>
      </c>
      <c r="M97" s="136" t="s">
        <v>52</v>
      </c>
    </row>
    <row r="98" ht="94.5" spans="1:13">
      <c r="A98" s="136">
        <v>86</v>
      </c>
      <c r="B98" s="137" t="s">
        <v>1335</v>
      </c>
      <c r="C98" s="277" t="s">
        <v>1217</v>
      </c>
      <c r="D98" s="202" t="s">
        <v>1340</v>
      </c>
      <c r="E98" s="205"/>
      <c r="F98" s="205"/>
      <c r="G98" s="205"/>
      <c r="H98" s="205">
        <f>5*1800*50</f>
        <v>450000</v>
      </c>
      <c r="I98" s="205"/>
      <c r="J98" s="180" t="s">
        <v>1219</v>
      </c>
      <c r="K98" s="180" t="s">
        <v>51</v>
      </c>
      <c r="L98" s="168" t="s">
        <v>1196</v>
      </c>
      <c r="M98" s="136" t="s">
        <v>52</v>
      </c>
    </row>
    <row r="99" ht="78.75" spans="1:13">
      <c r="A99" s="136">
        <v>87</v>
      </c>
      <c r="B99" s="137" t="s">
        <v>1341</v>
      </c>
      <c r="C99" s="277" t="s">
        <v>1217</v>
      </c>
      <c r="D99" s="202" t="s">
        <v>1342</v>
      </c>
      <c r="E99" s="205">
        <f>5*500*80</f>
        <v>200000</v>
      </c>
      <c r="F99" s="205"/>
      <c r="G99" s="205"/>
      <c r="H99" s="205"/>
      <c r="I99" s="205"/>
      <c r="J99" s="180" t="s">
        <v>1219</v>
      </c>
      <c r="K99" s="180" t="s">
        <v>1223</v>
      </c>
      <c r="L99" s="168" t="s">
        <v>1197</v>
      </c>
      <c r="M99" s="136" t="s">
        <v>52</v>
      </c>
    </row>
    <row r="100" ht="63" spans="1:13">
      <c r="A100" s="136">
        <v>88</v>
      </c>
      <c r="B100" s="204" t="s">
        <v>1343</v>
      </c>
      <c r="C100" s="138" t="s">
        <v>1205</v>
      </c>
      <c r="D100" s="202" t="s">
        <v>1344</v>
      </c>
      <c r="E100" s="205"/>
      <c r="F100" s="205">
        <f>5*150*500</f>
        <v>375000</v>
      </c>
      <c r="G100" s="205"/>
      <c r="H100" s="205"/>
      <c r="I100" s="205"/>
      <c r="J100" s="180" t="s">
        <v>1207</v>
      </c>
      <c r="K100" s="279" t="s">
        <v>1208</v>
      </c>
      <c r="L100" s="168" t="s">
        <v>1197</v>
      </c>
      <c r="M100" s="136" t="s">
        <v>52</v>
      </c>
    </row>
    <row r="101" ht="63" spans="1:13">
      <c r="A101" s="136">
        <v>89</v>
      </c>
      <c r="B101" s="204" t="s">
        <v>1343</v>
      </c>
      <c r="C101" s="138" t="s">
        <v>1205</v>
      </c>
      <c r="D101" s="202" t="s">
        <v>1345</v>
      </c>
      <c r="E101" s="205"/>
      <c r="F101" s="205"/>
      <c r="G101" s="205"/>
      <c r="H101" s="205"/>
      <c r="I101" s="205">
        <f>4*200*500</f>
        <v>400000</v>
      </c>
      <c r="J101" s="180" t="s">
        <v>1207</v>
      </c>
      <c r="K101" s="279" t="s">
        <v>1208</v>
      </c>
      <c r="L101" s="168" t="s">
        <v>1197</v>
      </c>
      <c r="M101" s="136" t="s">
        <v>52</v>
      </c>
    </row>
    <row r="102" ht="63" spans="1:13">
      <c r="A102" s="136">
        <v>90</v>
      </c>
      <c r="B102" s="204" t="s">
        <v>1346</v>
      </c>
      <c r="C102" s="138" t="s">
        <v>1205</v>
      </c>
      <c r="D102" s="202" t="s">
        <v>1347</v>
      </c>
      <c r="E102" s="205"/>
      <c r="F102" s="205">
        <f>5*150*500</f>
        <v>375000</v>
      </c>
      <c r="G102" s="205"/>
      <c r="H102" s="205"/>
      <c r="I102" s="205"/>
      <c r="J102" s="180" t="s">
        <v>1207</v>
      </c>
      <c r="K102" s="279" t="s">
        <v>1208</v>
      </c>
      <c r="L102" s="168" t="s">
        <v>1198</v>
      </c>
      <c r="M102" s="136" t="s">
        <v>52</v>
      </c>
    </row>
    <row r="103" ht="63" spans="1:13">
      <c r="A103" s="136">
        <v>91</v>
      </c>
      <c r="B103" s="137" t="s">
        <v>1346</v>
      </c>
      <c r="C103" s="138" t="s">
        <v>1205</v>
      </c>
      <c r="D103" s="202" t="s">
        <v>1348</v>
      </c>
      <c r="E103" s="205"/>
      <c r="F103" s="205"/>
      <c r="G103" s="205">
        <f t="shared" ref="G103" si="8">5*150*500</f>
        <v>375000</v>
      </c>
      <c r="H103" s="205"/>
      <c r="I103" s="205"/>
      <c r="J103" s="180" t="s">
        <v>1207</v>
      </c>
      <c r="K103" s="279" t="s">
        <v>1208</v>
      </c>
      <c r="L103" s="168" t="s">
        <v>1198</v>
      </c>
      <c r="M103" s="136" t="s">
        <v>52</v>
      </c>
    </row>
    <row r="104" spans="1:13">
      <c r="A104" s="142" t="s">
        <v>16</v>
      </c>
      <c r="B104" s="142"/>
      <c r="C104" s="142"/>
      <c r="D104" s="142"/>
      <c r="E104" s="281">
        <f>SUM(E13:E103)</f>
        <v>5795000</v>
      </c>
      <c r="F104" s="281">
        <f t="shared" ref="F104:I104" si="9">SUM(F13:F103)</f>
        <v>6910000</v>
      </c>
      <c r="G104" s="281">
        <f t="shared" si="9"/>
        <v>8131000</v>
      </c>
      <c r="H104" s="281">
        <f t="shared" si="9"/>
        <v>9644000</v>
      </c>
      <c r="I104" s="281">
        <f t="shared" si="9"/>
        <v>8559000</v>
      </c>
      <c r="J104" s="233"/>
      <c r="K104" s="233"/>
      <c r="L104" s="284"/>
      <c r="M104" s="142"/>
    </row>
    <row r="105" spans="5:9">
      <c r="E105" s="282">
        <f>COUNT(E13:E103)</f>
        <v>14</v>
      </c>
      <c r="F105" s="282">
        <f t="shared" ref="F105:I105" si="10">COUNT(F13:F103)</f>
        <v>19</v>
      </c>
      <c r="G105" s="282">
        <f t="shared" si="10"/>
        <v>21</v>
      </c>
      <c r="H105" s="282">
        <f t="shared" si="10"/>
        <v>24</v>
      </c>
      <c r="I105" s="282">
        <f t="shared" si="10"/>
        <v>17</v>
      </c>
    </row>
    <row r="109" spans="5:9">
      <c r="E109" s="22">
        <v>7513000</v>
      </c>
      <c r="F109" s="22">
        <v>9745000</v>
      </c>
      <c r="G109" s="22">
        <v>8391000</v>
      </c>
      <c r="H109" s="22">
        <v>8163000</v>
      </c>
      <c r="I109" s="22">
        <v>5345000</v>
      </c>
    </row>
    <row r="110" spans="5:10">
      <c r="E110" s="22">
        <v>6650000</v>
      </c>
      <c r="F110" s="22">
        <v>5450000</v>
      </c>
      <c r="G110" s="22">
        <v>6750000</v>
      </c>
      <c r="H110" s="22">
        <v>7000000</v>
      </c>
      <c r="I110" s="22">
        <v>8650000</v>
      </c>
      <c r="J110" s="186">
        <f>150000+80000</f>
        <v>230000</v>
      </c>
    </row>
    <row r="111" spans="5:9">
      <c r="E111" s="22">
        <v>200000</v>
      </c>
      <c r="F111" s="22">
        <v>600000</v>
      </c>
      <c r="G111" s="22">
        <v>550000</v>
      </c>
      <c r="H111" s="22">
        <v>350000</v>
      </c>
      <c r="I111" s="22">
        <v>0</v>
      </c>
    </row>
    <row r="112" spans="5:9">
      <c r="E112" s="22">
        <v>1350000</v>
      </c>
      <c r="F112" s="22">
        <v>1200000</v>
      </c>
      <c r="G112" s="22">
        <v>1430000</v>
      </c>
      <c r="H112" s="22">
        <v>1050000</v>
      </c>
      <c r="I112" s="22">
        <v>2100000</v>
      </c>
    </row>
    <row r="113" spans="5:8">
      <c r="E113" s="22">
        <v>0</v>
      </c>
      <c r="F113" s="22">
        <v>100000</v>
      </c>
      <c r="G113" s="22">
        <v>50000</v>
      </c>
      <c r="H113" s="22">
        <v>0</v>
      </c>
    </row>
    <row r="114" spans="5:9">
      <c r="E114" s="22">
        <v>300000</v>
      </c>
      <c r="F114" s="22">
        <v>0</v>
      </c>
      <c r="G114" s="22">
        <v>0</v>
      </c>
      <c r="H114" s="22">
        <v>0</v>
      </c>
      <c r="I114" s="22">
        <v>300000</v>
      </c>
    </row>
    <row r="115" spans="5:9">
      <c r="E115" s="283">
        <f>SUM(E109:E114)</f>
        <v>16013000</v>
      </c>
      <c r="F115" s="283">
        <f t="shared" ref="F115:I115" si="11">SUM(F109:F114)</f>
        <v>17095000</v>
      </c>
      <c r="G115" s="283">
        <f t="shared" si="11"/>
        <v>17171000</v>
      </c>
      <c r="H115" s="283">
        <f t="shared" si="11"/>
        <v>16563000</v>
      </c>
      <c r="I115" s="283">
        <f t="shared" si="11"/>
        <v>16395000</v>
      </c>
    </row>
    <row r="116" spans="9:9">
      <c r="I116" s="186">
        <f>SUM(E115:I115)</f>
        <v>83237000</v>
      </c>
    </row>
    <row r="117" spans="9:9">
      <c r="I117" s="282">
        <f>+I116-82437000</f>
        <v>800000</v>
      </c>
    </row>
  </sheetData>
  <mergeCells count="18">
    <mergeCell ref="A1:M1"/>
    <mergeCell ref="A2:M2"/>
    <mergeCell ref="A3:M3"/>
    <mergeCell ref="A4:M4"/>
    <mergeCell ref="A5:M5"/>
    <mergeCell ref="A6:M6"/>
    <mergeCell ref="A7:M7"/>
    <mergeCell ref="A8:L8"/>
    <mergeCell ref="E10:I10"/>
    <mergeCell ref="A104:D104"/>
    <mergeCell ref="A10:A12"/>
    <mergeCell ref="B10:B12"/>
    <mergeCell ref="C10:C12"/>
    <mergeCell ref="D10:D12"/>
    <mergeCell ref="J10:J12"/>
    <mergeCell ref="K10:K12"/>
    <mergeCell ref="L10:L12"/>
    <mergeCell ref="M10:M12"/>
  </mergeCells>
  <printOptions horizontalCentered="1"/>
  <pageMargins left="0.01" right="0.01" top="0.5" bottom="0.01" header="0.3" footer="0.01"/>
  <pageSetup paperSize="9" scale="8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M24"/>
  <sheetViews>
    <sheetView view="pageBreakPreview" zoomScale="85" zoomScaleNormal="85" workbookViewId="0">
      <selection activeCell="M14" sqref="M14"/>
    </sheetView>
  </sheetViews>
  <sheetFormatPr defaultColWidth="9" defaultRowHeight="15.75"/>
  <cols>
    <col min="1" max="1" width="3.875" style="21" customWidth="1"/>
    <col min="2" max="2" width="19.375" style="22" customWidth="1"/>
    <col min="3" max="3" width="19.875" style="22" customWidth="1"/>
    <col min="4" max="4" width="26.625" style="22" customWidth="1"/>
    <col min="5" max="9" width="10" style="131" customWidth="1"/>
    <col min="10" max="11" width="12.625" style="22" customWidth="1"/>
    <col min="12" max="13" width="11.625" style="22" customWidth="1"/>
    <col min="14" max="16384" width="9" style="22"/>
  </cols>
  <sheetData>
    <row r="1" s="16" customFormat="1" ht="18.75" spans="1:13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="16" customFormat="1" ht="18.75" spans="1:13">
      <c r="A2" s="24" t="s">
        <v>1199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="16" customFormat="1" ht="18.75" spans="1:13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6" customFormat="1" ht="18.75" spans="1:13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="18" customFormat="1" ht="18.75" spans="1:13">
      <c r="A5" s="48" t="s">
        <v>36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="16" customFormat="1" ht="18.75" spans="1:13">
      <c r="A6" s="133" t="s">
        <v>1200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="16" customFormat="1" ht="18.75" spans="1:13">
      <c r="A7" s="133" t="s">
        <v>1201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="16" customFormat="1" ht="18.75" spans="1:13">
      <c r="A8" s="133" t="s">
        <v>1349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="16" customFormat="1" ht="2.25" customHeight="1" spans="1:13">
      <c r="A9" s="24"/>
      <c r="B9" s="17"/>
      <c r="C9" s="17"/>
      <c r="D9" s="17"/>
      <c r="E9" s="270"/>
      <c r="F9" s="270"/>
      <c r="G9" s="270"/>
      <c r="H9" s="270"/>
      <c r="I9" s="270"/>
      <c r="J9" s="17"/>
      <c r="K9" s="17"/>
      <c r="L9" s="17"/>
      <c r="M9" s="17"/>
    </row>
    <row r="10" s="18" customFormat="1" ht="18.75" spans="1:13">
      <c r="A10" s="51" t="s">
        <v>40</v>
      </c>
      <c r="B10" s="51" t="s">
        <v>41</v>
      </c>
      <c r="C10" s="51" t="s">
        <v>42</v>
      </c>
      <c r="D10" s="52" t="s">
        <v>43</v>
      </c>
      <c r="E10" s="53" t="s">
        <v>12</v>
      </c>
      <c r="F10" s="54"/>
      <c r="G10" s="54"/>
      <c r="H10" s="54"/>
      <c r="I10" s="69"/>
      <c r="J10" s="52" t="s">
        <v>44</v>
      </c>
      <c r="K10" s="52" t="s">
        <v>45</v>
      </c>
      <c r="L10" s="52" t="s">
        <v>1203</v>
      </c>
      <c r="M10" s="52" t="s">
        <v>46</v>
      </c>
    </row>
    <row r="11" s="18" customFormat="1" ht="18.75" spans="1:13">
      <c r="A11" s="55"/>
      <c r="B11" s="55"/>
      <c r="C11" s="55"/>
      <c r="D11" s="56"/>
      <c r="E11" s="57">
        <v>2566</v>
      </c>
      <c r="F11" s="57">
        <v>2567</v>
      </c>
      <c r="G11" s="57">
        <v>2568</v>
      </c>
      <c r="H11" s="57">
        <v>2569</v>
      </c>
      <c r="I11" s="57">
        <v>2570</v>
      </c>
      <c r="J11" s="56"/>
      <c r="K11" s="56"/>
      <c r="L11" s="56"/>
      <c r="M11" s="56"/>
    </row>
    <row r="12" s="18" customFormat="1" ht="18.75" spans="1:13">
      <c r="A12" s="58"/>
      <c r="B12" s="58"/>
      <c r="C12" s="58"/>
      <c r="D12" s="59"/>
      <c r="E12" s="60" t="s">
        <v>13</v>
      </c>
      <c r="F12" s="60" t="s">
        <v>13</v>
      </c>
      <c r="G12" s="60" t="s">
        <v>13</v>
      </c>
      <c r="H12" s="60" t="s">
        <v>13</v>
      </c>
      <c r="I12" s="60" t="s">
        <v>13</v>
      </c>
      <c r="J12" s="59"/>
      <c r="K12" s="59"/>
      <c r="L12" s="59"/>
      <c r="M12" s="59"/>
    </row>
    <row r="13" ht="63" spans="1:13">
      <c r="A13" s="140">
        <v>1</v>
      </c>
      <c r="B13" s="137" t="s">
        <v>1350</v>
      </c>
      <c r="C13" s="155" t="s">
        <v>1351</v>
      </c>
      <c r="D13" s="137" t="s">
        <v>1352</v>
      </c>
      <c r="E13" s="141"/>
      <c r="F13" s="141">
        <v>150000</v>
      </c>
      <c r="G13" s="141"/>
      <c r="H13" s="141"/>
      <c r="I13" s="141"/>
      <c r="J13" s="180" t="s">
        <v>1353</v>
      </c>
      <c r="K13" s="180" t="s">
        <v>1354</v>
      </c>
      <c r="L13" s="35" t="s">
        <v>1191</v>
      </c>
      <c r="M13" s="140" t="s">
        <v>52</v>
      </c>
    </row>
    <row r="14" ht="63" spans="1:13">
      <c r="A14" s="140">
        <v>2</v>
      </c>
      <c r="B14" s="154" t="s">
        <v>1355</v>
      </c>
      <c r="C14" s="155" t="s">
        <v>1356</v>
      </c>
      <c r="D14" s="199" t="s">
        <v>1357</v>
      </c>
      <c r="E14" s="141"/>
      <c r="F14" s="141"/>
      <c r="G14" s="141"/>
      <c r="H14" s="141">
        <v>350000</v>
      </c>
      <c r="I14" s="141"/>
      <c r="J14" s="180" t="s">
        <v>1358</v>
      </c>
      <c r="K14" s="180" t="s">
        <v>1359</v>
      </c>
      <c r="L14" s="35" t="s">
        <v>1248</v>
      </c>
      <c r="M14" s="140" t="s">
        <v>52</v>
      </c>
    </row>
    <row r="15" ht="47.25" spans="1:13">
      <c r="A15" s="140">
        <v>3</v>
      </c>
      <c r="B15" s="137" t="s">
        <v>1360</v>
      </c>
      <c r="C15" s="269" t="s">
        <v>1361</v>
      </c>
      <c r="D15" s="137" t="s">
        <v>1362</v>
      </c>
      <c r="E15" s="141"/>
      <c r="F15" s="141">
        <v>250000</v>
      </c>
      <c r="G15" s="141"/>
      <c r="H15" s="141"/>
      <c r="I15" s="141"/>
      <c r="J15" s="180" t="s">
        <v>1363</v>
      </c>
      <c r="K15" s="180" t="s">
        <v>1364</v>
      </c>
      <c r="L15" s="35" t="s">
        <v>1194</v>
      </c>
      <c r="M15" s="140" t="s">
        <v>52</v>
      </c>
    </row>
    <row r="16" ht="63" spans="1:13">
      <c r="A16" s="140">
        <v>4</v>
      </c>
      <c r="B16" s="137" t="s">
        <v>1365</v>
      </c>
      <c r="C16" s="269" t="s">
        <v>1366</v>
      </c>
      <c r="D16" s="137" t="s">
        <v>1367</v>
      </c>
      <c r="E16" s="141"/>
      <c r="F16" s="141"/>
      <c r="G16" s="141"/>
      <c r="H16" s="141"/>
      <c r="I16" s="141">
        <v>200000</v>
      </c>
      <c r="J16" s="180" t="s">
        <v>1368</v>
      </c>
      <c r="K16" s="180" t="s">
        <v>1354</v>
      </c>
      <c r="L16" s="35" t="s">
        <v>1194</v>
      </c>
      <c r="M16" s="140" t="s">
        <v>52</v>
      </c>
    </row>
    <row r="17" ht="63" spans="1:13">
      <c r="A17" s="140">
        <v>5</v>
      </c>
      <c r="B17" s="137" t="s">
        <v>1369</v>
      </c>
      <c r="C17" s="155" t="s">
        <v>1351</v>
      </c>
      <c r="D17" s="137" t="s">
        <v>1370</v>
      </c>
      <c r="E17" s="141"/>
      <c r="F17" s="141"/>
      <c r="G17" s="141"/>
      <c r="H17" s="141">
        <v>200000</v>
      </c>
      <c r="I17" s="141"/>
      <c r="J17" s="180" t="s">
        <v>1353</v>
      </c>
      <c r="K17" s="180" t="s">
        <v>1354</v>
      </c>
      <c r="L17" s="35" t="s">
        <v>1193</v>
      </c>
      <c r="M17" s="140" t="s">
        <v>52</v>
      </c>
    </row>
    <row r="18" ht="78.75" spans="1:13">
      <c r="A18" s="140">
        <v>6</v>
      </c>
      <c r="B18" s="137" t="s">
        <v>1371</v>
      </c>
      <c r="C18" s="155" t="s">
        <v>1372</v>
      </c>
      <c r="D18" s="137" t="s">
        <v>1373</v>
      </c>
      <c r="E18" s="141"/>
      <c r="F18" s="141"/>
      <c r="G18" s="141">
        <v>350000</v>
      </c>
      <c r="H18" s="141"/>
      <c r="I18" s="141"/>
      <c r="J18" s="180" t="s">
        <v>1374</v>
      </c>
      <c r="K18" s="155" t="s">
        <v>1375</v>
      </c>
      <c r="L18" s="35" t="s">
        <v>1193</v>
      </c>
      <c r="M18" s="140" t="s">
        <v>52</v>
      </c>
    </row>
    <row r="19" ht="63" spans="1:13">
      <c r="A19" s="140">
        <v>7</v>
      </c>
      <c r="B19" s="137" t="s">
        <v>1376</v>
      </c>
      <c r="C19" s="155" t="s">
        <v>1351</v>
      </c>
      <c r="D19" s="137" t="s">
        <v>1352</v>
      </c>
      <c r="E19" s="141"/>
      <c r="F19" s="141"/>
      <c r="G19" s="141">
        <v>200000</v>
      </c>
      <c r="H19" s="141"/>
      <c r="I19" s="141"/>
      <c r="J19" s="180" t="s">
        <v>1353</v>
      </c>
      <c r="K19" s="180" t="s">
        <v>1354</v>
      </c>
      <c r="L19" s="35" t="s">
        <v>1195</v>
      </c>
      <c r="M19" s="140" t="s">
        <v>52</v>
      </c>
    </row>
    <row r="20" s="20" customFormat="1" spans="1:13">
      <c r="A20" s="238" t="s">
        <v>16</v>
      </c>
      <c r="B20" s="238"/>
      <c r="C20" s="238"/>
      <c r="D20" s="238"/>
      <c r="E20" s="167">
        <f>SUM(E13:E19)</f>
        <v>0</v>
      </c>
      <c r="F20" s="167">
        <f t="shared" ref="F20:I20" si="0">SUM(F13:F19)</f>
        <v>400000</v>
      </c>
      <c r="G20" s="167">
        <f t="shared" si="0"/>
        <v>550000</v>
      </c>
      <c r="H20" s="167">
        <f t="shared" si="0"/>
        <v>550000</v>
      </c>
      <c r="I20" s="167">
        <f t="shared" si="0"/>
        <v>200000</v>
      </c>
      <c r="J20" s="172"/>
      <c r="K20" s="172"/>
      <c r="L20" s="172"/>
      <c r="M20" s="172"/>
    </row>
    <row r="21" spans="5:9">
      <c r="E21" s="131">
        <f>COUNT(E13:E19)</f>
        <v>0</v>
      </c>
      <c r="F21" s="131">
        <f t="shared" ref="F21:I21" si="1">COUNT(F13:F19)</f>
        <v>2</v>
      </c>
      <c r="G21" s="131">
        <f t="shared" si="1"/>
        <v>2</v>
      </c>
      <c r="H21" s="131">
        <f t="shared" si="1"/>
        <v>2</v>
      </c>
      <c r="I21" s="131">
        <f t="shared" si="1"/>
        <v>1</v>
      </c>
    </row>
    <row r="24" spans="8:8">
      <c r="H24" s="271" t="s">
        <v>1377</v>
      </c>
    </row>
  </sheetData>
  <mergeCells count="18">
    <mergeCell ref="A1:M1"/>
    <mergeCell ref="A2:M2"/>
    <mergeCell ref="A3:M3"/>
    <mergeCell ref="A4:M4"/>
    <mergeCell ref="A5:M5"/>
    <mergeCell ref="A6:M6"/>
    <mergeCell ref="A7:M7"/>
    <mergeCell ref="A8:L8"/>
    <mergeCell ref="E10:I10"/>
    <mergeCell ref="A20:D20"/>
    <mergeCell ref="A10:A12"/>
    <mergeCell ref="B10:B12"/>
    <mergeCell ref="C10:C12"/>
    <mergeCell ref="D10:D12"/>
    <mergeCell ref="J10:J12"/>
    <mergeCell ref="K10:K12"/>
    <mergeCell ref="L10:L12"/>
    <mergeCell ref="M10:M12"/>
  </mergeCells>
  <printOptions horizontalCentered="1"/>
  <pageMargins left="0.01" right="0.01" top="0.5" bottom="0.01" header="0.3" footer="0.01"/>
  <pageSetup paperSize="1" scale="75" orientation="landscape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M84"/>
  <sheetViews>
    <sheetView view="pageBreakPreview" zoomScale="85" zoomScaleNormal="85" topLeftCell="A45" workbookViewId="0">
      <selection activeCell="A51" sqref="A51:M58"/>
    </sheetView>
  </sheetViews>
  <sheetFormatPr defaultColWidth="9" defaultRowHeight="15.75"/>
  <cols>
    <col min="1" max="1" width="3.875" style="21" customWidth="1"/>
    <col min="2" max="2" width="19.375" style="22" customWidth="1"/>
    <col min="3" max="3" width="19.875" style="22" customWidth="1"/>
    <col min="4" max="4" width="26.625" style="22" customWidth="1"/>
    <col min="5" max="9" width="10" style="239" customWidth="1"/>
    <col min="10" max="11" width="12.625" style="22" customWidth="1"/>
    <col min="12" max="13" width="11.625" style="22" customWidth="1"/>
    <col min="14" max="16384" width="9" style="22"/>
  </cols>
  <sheetData>
    <row r="1" s="16" customFormat="1" ht="18.75" spans="1:13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="16" customFormat="1" ht="18.75" spans="1:13">
      <c r="A2" s="24" t="s">
        <v>1199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="16" customFormat="1" ht="18.75" spans="1:13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6" customFormat="1" ht="18.75" spans="1:13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="18" customFormat="1" ht="18.75" spans="1:13">
      <c r="A5" s="48" t="s">
        <v>36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="16" customFormat="1" ht="18.75" spans="1:13">
      <c r="A6" s="133" t="s">
        <v>1200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="16" customFormat="1" ht="18.75" spans="1:13">
      <c r="A7" s="133" t="s">
        <v>1201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="16" customFormat="1" ht="18.75" spans="1:13">
      <c r="A8" s="133" t="s">
        <v>1378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="16" customFormat="1" ht="2.25" customHeight="1" spans="1:13">
      <c r="A9" s="24"/>
      <c r="B9" s="17"/>
      <c r="C9" s="17"/>
      <c r="D9" s="17"/>
      <c r="E9" s="240"/>
      <c r="F9" s="240"/>
      <c r="G9" s="240"/>
      <c r="H9" s="240"/>
      <c r="I9" s="240"/>
      <c r="J9" s="17"/>
      <c r="K9" s="17"/>
      <c r="L9" s="17"/>
      <c r="M9" s="17"/>
    </row>
    <row r="10" s="18" customFormat="1" ht="18.75" spans="1:13">
      <c r="A10" s="241" t="s">
        <v>40</v>
      </c>
      <c r="B10" s="51" t="s">
        <v>41</v>
      </c>
      <c r="C10" s="51" t="s">
        <v>42</v>
      </c>
      <c r="D10" s="52" t="s">
        <v>43</v>
      </c>
      <c r="E10" s="53" t="s">
        <v>12</v>
      </c>
      <c r="F10" s="54"/>
      <c r="G10" s="54"/>
      <c r="H10" s="54"/>
      <c r="I10" s="69"/>
      <c r="J10" s="52" t="s">
        <v>44</v>
      </c>
      <c r="K10" s="52" t="s">
        <v>45</v>
      </c>
      <c r="L10" s="52" t="s">
        <v>1203</v>
      </c>
      <c r="M10" s="52" t="s">
        <v>46</v>
      </c>
    </row>
    <row r="11" s="18" customFormat="1" ht="18.75" spans="1:13">
      <c r="A11" s="241"/>
      <c r="B11" s="55"/>
      <c r="C11" s="55"/>
      <c r="D11" s="56"/>
      <c r="E11" s="57">
        <v>2566</v>
      </c>
      <c r="F11" s="57">
        <v>2567</v>
      </c>
      <c r="G11" s="57">
        <v>2568</v>
      </c>
      <c r="H11" s="57">
        <v>2569</v>
      </c>
      <c r="I11" s="57">
        <v>2570</v>
      </c>
      <c r="J11" s="56"/>
      <c r="K11" s="56"/>
      <c r="L11" s="56"/>
      <c r="M11" s="56"/>
    </row>
    <row r="12" s="18" customFormat="1" ht="18.75" spans="1:13">
      <c r="A12" s="241"/>
      <c r="B12" s="58"/>
      <c r="C12" s="58"/>
      <c r="D12" s="59"/>
      <c r="E12" s="60" t="s">
        <v>13</v>
      </c>
      <c r="F12" s="60" t="s">
        <v>13</v>
      </c>
      <c r="G12" s="60" t="s">
        <v>13</v>
      </c>
      <c r="H12" s="60" t="s">
        <v>13</v>
      </c>
      <c r="I12" s="60" t="s">
        <v>13</v>
      </c>
      <c r="J12" s="59"/>
      <c r="K12" s="59"/>
      <c r="L12" s="59"/>
      <c r="M12" s="59"/>
    </row>
    <row r="13" ht="47.25" spans="1:13">
      <c r="A13" s="140">
        <v>1</v>
      </c>
      <c r="B13" s="137" t="s">
        <v>1379</v>
      </c>
      <c r="C13" s="152" t="s">
        <v>1380</v>
      </c>
      <c r="D13" s="137" t="s">
        <v>1381</v>
      </c>
      <c r="E13" s="153">
        <v>200000</v>
      </c>
      <c r="F13" s="153"/>
      <c r="G13" s="153"/>
      <c r="H13" s="153"/>
      <c r="I13" s="153"/>
      <c r="J13" s="180" t="s">
        <v>1382</v>
      </c>
      <c r="K13" s="180" t="s">
        <v>1383</v>
      </c>
      <c r="L13" s="168" t="s">
        <v>1179</v>
      </c>
      <c r="M13" s="140" t="s">
        <v>52</v>
      </c>
    </row>
    <row r="14" spans="1:13">
      <c r="A14" s="140">
        <v>2</v>
      </c>
      <c r="B14" s="190" t="s">
        <v>1384</v>
      </c>
      <c r="C14" s="242" t="s">
        <v>1385</v>
      </c>
      <c r="D14" s="199" t="s">
        <v>1386</v>
      </c>
      <c r="E14" s="156"/>
      <c r="F14" s="156"/>
      <c r="G14" s="156"/>
      <c r="H14" s="156"/>
      <c r="I14" s="248">
        <v>350000</v>
      </c>
      <c r="J14" s="181" t="s">
        <v>1387</v>
      </c>
      <c r="K14" s="249" t="s">
        <v>1388</v>
      </c>
      <c r="L14" s="218" t="s">
        <v>1389</v>
      </c>
      <c r="M14" s="250" t="s">
        <v>52</v>
      </c>
    </row>
    <row r="15" spans="1:13">
      <c r="A15" s="140"/>
      <c r="B15" s="243"/>
      <c r="C15" s="244" t="s">
        <v>1390</v>
      </c>
      <c r="D15" s="245" t="s">
        <v>1391</v>
      </c>
      <c r="E15" s="159"/>
      <c r="F15" s="159"/>
      <c r="G15" s="159"/>
      <c r="H15" s="159"/>
      <c r="I15" s="251"/>
      <c r="J15" s="252" t="s">
        <v>1392</v>
      </c>
      <c r="K15" s="253" t="s">
        <v>1393</v>
      </c>
      <c r="L15" s="254" t="s">
        <v>1394</v>
      </c>
      <c r="M15" s="255"/>
    </row>
    <row r="16" spans="1:13">
      <c r="A16" s="140"/>
      <c r="B16" s="243"/>
      <c r="C16" s="244" t="s">
        <v>1395</v>
      </c>
      <c r="D16" s="245" t="s">
        <v>1396</v>
      </c>
      <c r="E16" s="159"/>
      <c r="F16" s="159"/>
      <c r="G16" s="159"/>
      <c r="H16" s="159"/>
      <c r="I16" s="251"/>
      <c r="J16" s="252"/>
      <c r="K16" s="253"/>
      <c r="L16" s="254"/>
      <c r="M16" s="255"/>
    </row>
    <row r="17" spans="1:13">
      <c r="A17" s="140"/>
      <c r="B17" s="243"/>
      <c r="C17" s="244"/>
      <c r="D17" s="245" t="s">
        <v>1397</v>
      </c>
      <c r="E17" s="159"/>
      <c r="F17" s="159"/>
      <c r="G17" s="159"/>
      <c r="H17" s="159"/>
      <c r="I17" s="251"/>
      <c r="J17" s="252"/>
      <c r="K17" s="253"/>
      <c r="L17" s="254"/>
      <c r="M17" s="255"/>
    </row>
    <row r="18" spans="1:13">
      <c r="A18" s="140"/>
      <c r="B18" s="195"/>
      <c r="C18" s="246"/>
      <c r="D18" s="201" t="s">
        <v>1398</v>
      </c>
      <c r="E18" s="163"/>
      <c r="F18" s="163"/>
      <c r="G18" s="163"/>
      <c r="H18" s="163"/>
      <c r="I18" s="256"/>
      <c r="J18" s="257"/>
      <c r="K18" s="258"/>
      <c r="L18" s="259"/>
      <c r="M18" s="260"/>
    </row>
    <row r="19" spans="1:13">
      <c r="A19" s="140">
        <v>3</v>
      </c>
      <c r="B19" s="190" t="s">
        <v>1399</v>
      </c>
      <c r="C19" s="242" t="s">
        <v>1385</v>
      </c>
      <c r="D19" s="199" t="s">
        <v>1400</v>
      </c>
      <c r="E19" s="156">
        <v>50000</v>
      </c>
      <c r="F19" s="156"/>
      <c r="G19" s="156"/>
      <c r="H19" s="156"/>
      <c r="I19" s="248"/>
      <c r="J19" s="261" t="s">
        <v>1387</v>
      </c>
      <c r="K19" s="261" t="s">
        <v>1388</v>
      </c>
      <c r="L19" s="182" t="s">
        <v>1401</v>
      </c>
      <c r="M19" s="183" t="s">
        <v>52</v>
      </c>
    </row>
    <row r="20" spans="1:13">
      <c r="A20" s="140"/>
      <c r="B20" s="243"/>
      <c r="C20" s="244" t="s">
        <v>1390</v>
      </c>
      <c r="D20" s="245" t="s">
        <v>1402</v>
      </c>
      <c r="E20" s="159"/>
      <c r="F20" s="159"/>
      <c r="G20" s="159"/>
      <c r="H20" s="159"/>
      <c r="I20" s="251"/>
      <c r="J20" s="262" t="s">
        <v>1392</v>
      </c>
      <c r="K20" s="262" t="s">
        <v>1393</v>
      </c>
      <c r="L20" s="263" t="s">
        <v>1403</v>
      </c>
      <c r="M20" s="264"/>
    </row>
    <row r="21" spans="1:13">
      <c r="A21" s="140"/>
      <c r="B21" s="243"/>
      <c r="C21" s="244" t="s">
        <v>1395</v>
      </c>
      <c r="D21" s="245" t="s">
        <v>1404</v>
      </c>
      <c r="E21" s="159"/>
      <c r="F21" s="159"/>
      <c r="G21" s="159"/>
      <c r="H21" s="159"/>
      <c r="I21" s="251"/>
      <c r="J21" s="262"/>
      <c r="K21" s="262"/>
      <c r="L21" s="263"/>
      <c r="M21" s="264"/>
    </row>
    <row r="22" spans="1:13">
      <c r="A22" s="140"/>
      <c r="B22" s="243"/>
      <c r="C22" s="244"/>
      <c r="D22" s="245" t="s">
        <v>1405</v>
      </c>
      <c r="E22" s="159"/>
      <c r="F22" s="159"/>
      <c r="G22" s="159"/>
      <c r="H22" s="159"/>
      <c r="I22" s="251"/>
      <c r="J22" s="262"/>
      <c r="K22" s="262"/>
      <c r="L22" s="263"/>
      <c r="M22" s="264"/>
    </row>
    <row r="23" spans="1:13">
      <c r="A23" s="140"/>
      <c r="B23" s="243"/>
      <c r="C23" s="244"/>
      <c r="D23" s="245" t="s">
        <v>1406</v>
      </c>
      <c r="E23" s="159"/>
      <c r="F23" s="159"/>
      <c r="G23" s="159"/>
      <c r="H23" s="159"/>
      <c r="I23" s="251"/>
      <c r="J23" s="262"/>
      <c r="K23" s="262"/>
      <c r="L23" s="263"/>
      <c r="M23" s="264"/>
    </row>
    <row r="24" spans="1:13">
      <c r="A24" s="140"/>
      <c r="B24" s="243"/>
      <c r="C24" s="244"/>
      <c r="D24" s="245" t="s">
        <v>1407</v>
      </c>
      <c r="E24" s="159"/>
      <c r="F24" s="159"/>
      <c r="G24" s="159"/>
      <c r="H24" s="159"/>
      <c r="I24" s="251"/>
      <c r="J24" s="262"/>
      <c r="K24" s="262"/>
      <c r="L24" s="263"/>
      <c r="M24" s="264"/>
    </row>
    <row r="25" spans="1:13">
      <c r="A25" s="140"/>
      <c r="B25" s="195"/>
      <c r="C25" s="246"/>
      <c r="D25" s="201" t="s">
        <v>1408</v>
      </c>
      <c r="E25" s="163"/>
      <c r="F25" s="163"/>
      <c r="G25" s="163"/>
      <c r="H25" s="163"/>
      <c r="I25" s="256"/>
      <c r="J25" s="265"/>
      <c r="K25" s="265"/>
      <c r="L25" s="223"/>
      <c r="M25" s="266"/>
    </row>
    <row r="26" ht="47.25" spans="1:13">
      <c r="A26" s="140">
        <v>4</v>
      </c>
      <c r="B26" s="137" t="s">
        <v>1409</v>
      </c>
      <c r="C26" s="152" t="s">
        <v>1380</v>
      </c>
      <c r="D26" s="202" t="s">
        <v>1410</v>
      </c>
      <c r="E26" s="153">
        <v>100000</v>
      </c>
      <c r="F26" s="153"/>
      <c r="G26" s="153"/>
      <c r="H26" s="153"/>
      <c r="I26" s="153"/>
      <c r="J26" s="180" t="s">
        <v>1382</v>
      </c>
      <c r="K26" s="180" t="s">
        <v>1383</v>
      </c>
      <c r="L26" s="168" t="s">
        <v>1181</v>
      </c>
      <c r="M26" s="140" t="s">
        <v>52</v>
      </c>
    </row>
    <row r="27" ht="47.25" spans="1:13">
      <c r="A27" s="140">
        <v>5</v>
      </c>
      <c r="B27" s="137" t="s">
        <v>1411</v>
      </c>
      <c r="C27" s="152" t="s">
        <v>1380</v>
      </c>
      <c r="D27" s="202" t="s">
        <v>1410</v>
      </c>
      <c r="F27" s="153"/>
      <c r="G27" s="153"/>
      <c r="H27" s="153"/>
      <c r="I27" s="153">
        <v>100000</v>
      </c>
      <c r="J27" s="180" t="s">
        <v>1382</v>
      </c>
      <c r="K27" s="180" t="s">
        <v>1383</v>
      </c>
      <c r="L27" s="168" t="s">
        <v>1182</v>
      </c>
      <c r="M27" s="140" t="s">
        <v>52</v>
      </c>
    </row>
    <row r="28" ht="47.25" spans="1:13">
      <c r="A28" s="140">
        <v>6</v>
      </c>
      <c r="B28" s="137" t="s">
        <v>1412</v>
      </c>
      <c r="C28" s="152" t="s">
        <v>1380</v>
      </c>
      <c r="D28" s="202" t="s">
        <v>1413</v>
      </c>
      <c r="E28" s="153"/>
      <c r="F28" s="153">
        <v>200000</v>
      </c>
      <c r="G28" s="153"/>
      <c r="H28" s="153"/>
      <c r="I28" s="153"/>
      <c r="J28" s="180" t="s">
        <v>1382</v>
      </c>
      <c r="K28" s="180" t="s">
        <v>1383</v>
      </c>
      <c r="L28" s="168" t="s">
        <v>1242</v>
      </c>
      <c r="M28" s="140" t="s">
        <v>52</v>
      </c>
    </row>
    <row r="29" ht="47.25" spans="1:13">
      <c r="A29" s="140">
        <v>7</v>
      </c>
      <c r="B29" s="137" t="s">
        <v>1414</v>
      </c>
      <c r="C29" s="152" t="s">
        <v>1380</v>
      </c>
      <c r="D29" s="202" t="s">
        <v>1415</v>
      </c>
      <c r="E29" s="153"/>
      <c r="F29" s="153"/>
      <c r="G29" s="153"/>
      <c r="H29" s="153">
        <v>100000</v>
      </c>
      <c r="I29" s="153"/>
      <c r="J29" s="180" t="s">
        <v>1382</v>
      </c>
      <c r="K29" s="180" t="s">
        <v>1383</v>
      </c>
      <c r="L29" s="168" t="s">
        <v>1242</v>
      </c>
      <c r="M29" s="140" t="s">
        <v>52</v>
      </c>
    </row>
    <row r="30" spans="1:13">
      <c r="A30" s="140">
        <v>8</v>
      </c>
      <c r="B30" s="190" t="s">
        <v>1416</v>
      </c>
      <c r="C30" s="242" t="s">
        <v>1385</v>
      </c>
      <c r="D30" s="199" t="s">
        <v>1417</v>
      </c>
      <c r="E30" s="156"/>
      <c r="F30" s="156"/>
      <c r="G30" s="156"/>
      <c r="H30" s="156"/>
      <c r="I30" s="156">
        <v>50000</v>
      </c>
      <c r="J30" s="181" t="s">
        <v>1387</v>
      </c>
      <c r="K30" s="249" t="s">
        <v>1388</v>
      </c>
      <c r="L30" s="218" t="s">
        <v>1248</v>
      </c>
      <c r="M30" s="183" t="s">
        <v>52</v>
      </c>
    </row>
    <row r="31" ht="31.5" spans="1:13">
      <c r="A31" s="140"/>
      <c r="B31" s="243"/>
      <c r="C31" s="244" t="s">
        <v>1418</v>
      </c>
      <c r="D31" s="245" t="s">
        <v>1419</v>
      </c>
      <c r="E31" s="159"/>
      <c r="F31" s="159"/>
      <c r="G31" s="159"/>
      <c r="H31" s="159"/>
      <c r="I31" s="159"/>
      <c r="J31" s="252" t="s">
        <v>1392</v>
      </c>
      <c r="K31" s="253" t="s">
        <v>1393</v>
      </c>
      <c r="L31" s="267"/>
      <c r="M31" s="264"/>
    </row>
    <row r="32" ht="31.5" spans="1:13">
      <c r="A32" s="140"/>
      <c r="B32" s="243"/>
      <c r="C32" s="244"/>
      <c r="D32" s="245" t="s">
        <v>1420</v>
      </c>
      <c r="E32" s="159"/>
      <c r="F32" s="159"/>
      <c r="G32" s="159"/>
      <c r="H32" s="159"/>
      <c r="I32" s="159"/>
      <c r="J32" s="252"/>
      <c r="K32" s="253"/>
      <c r="L32" s="267"/>
      <c r="M32" s="264"/>
    </row>
    <row r="33" ht="31.5" spans="1:13">
      <c r="A33" s="140"/>
      <c r="B33" s="243"/>
      <c r="C33" s="244"/>
      <c r="D33" s="245" t="s">
        <v>1421</v>
      </c>
      <c r="E33" s="159"/>
      <c r="F33" s="159"/>
      <c r="G33" s="159"/>
      <c r="H33" s="159"/>
      <c r="I33" s="159"/>
      <c r="J33" s="252"/>
      <c r="K33" s="253"/>
      <c r="L33" s="267"/>
      <c r="M33" s="264"/>
    </row>
    <row r="34" ht="31.5" spans="1:13">
      <c r="A34" s="140"/>
      <c r="B34" s="195"/>
      <c r="C34" s="246"/>
      <c r="D34" s="201" t="s">
        <v>1422</v>
      </c>
      <c r="E34" s="163"/>
      <c r="F34" s="163"/>
      <c r="G34" s="163"/>
      <c r="H34" s="163"/>
      <c r="I34" s="163"/>
      <c r="J34" s="257"/>
      <c r="K34" s="258"/>
      <c r="L34" s="220"/>
      <c r="M34" s="266"/>
    </row>
    <row r="35" ht="42.75" customHeight="1" spans="1:13">
      <c r="A35" s="140">
        <v>9</v>
      </c>
      <c r="B35" s="204" t="s">
        <v>1423</v>
      </c>
      <c r="C35" s="138" t="s">
        <v>1424</v>
      </c>
      <c r="D35" s="138" t="s">
        <v>1425</v>
      </c>
      <c r="E35" s="153"/>
      <c r="F35" s="153"/>
      <c r="G35" s="153">
        <v>100000</v>
      </c>
      <c r="H35" s="153"/>
      <c r="I35" s="153"/>
      <c r="J35" s="180" t="s">
        <v>1382</v>
      </c>
      <c r="K35" s="180" t="s">
        <v>1383</v>
      </c>
      <c r="L35" s="168" t="s">
        <v>1187</v>
      </c>
      <c r="M35" s="140" t="s">
        <v>52</v>
      </c>
    </row>
    <row r="36" ht="42.75" customHeight="1" spans="1:13">
      <c r="A36" s="140">
        <v>10</v>
      </c>
      <c r="B36" s="137" t="s">
        <v>1426</v>
      </c>
      <c r="C36" s="138" t="s">
        <v>1424</v>
      </c>
      <c r="D36" s="137" t="s">
        <v>1427</v>
      </c>
      <c r="E36" s="153">
        <v>100000</v>
      </c>
      <c r="F36" s="153"/>
      <c r="G36" s="153"/>
      <c r="H36" s="153"/>
      <c r="I36" s="153"/>
      <c r="J36" s="180" t="s">
        <v>1382</v>
      </c>
      <c r="K36" s="180" t="s">
        <v>1383</v>
      </c>
      <c r="L36" s="168" t="s">
        <v>1428</v>
      </c>
      <c r="M36" s="140" t="s">
        <v>52</v>
      </c>
    </row>
    <row r="37" ht="47.25" spans="1:13">
      <c r="A37" s="140">
        <v>11</v>
      </c>
      <c r="B37" s="137" t="s">
        <v>1429</v>
      </c>
      <c r="C37" s="152" t="s">
        <v>1380</v>
      </c>
      <c r="D37" s="202" t="s">
        <v>1430</v>
      </c>
      <c r="F37" s="153">
        <v>100000</v>
      </c>
      <c r="G37" s="153"/>
      <c r="H37" s="153"/>
      <c r="I37" s="153"/>
      <c r="J37" s="180" t="s">
        <v>1382</v>
      </c>
      <c r="K37" s="180" t="s">
        <v>1383</v>
      </c>
      <c r="L37" s="168" t="s">
        <v>1431</v>
      </c>
      <c r="M37" s="140" t="s">
        <v>52</v>
      </c>
    </row>
    <row r="38" ht="47.25" spans="1:13">
      <c r="A38" s="140">
        <v>12</v>
      </c>
      <c r="B38" s="137" t="s">
        <v>1432</v>
      </c>
      <c r="C38" s="152" t="s">
        <v>1380</v>
      </c>
      <c r="D38" s="202" t="s">
        <v>1417</v>
      </c>
      <c r="E38" s="153"/>
      <c r="F38" s="153"/>
      <c r="G38" s="153"/>
      <c r="H38" s="153">
        <v>100000</v>
      </c>
      <c r="I38" s="153"/>
      <c r="J38" s="180" t="s">
        <v>1382</v>
      </c>
      <c r="K38" s="180" t="s">
        <v>1383</v>
      </c>
      <c r="L38" s="168" t="s">
        <v>1433</v>
      </c>
      <c r="M38" s="140" t="s">
        <v>52</v>
      </c>
    </row>
    <row r="39" ht="47.25" spans="1:13">
      <c r="A39" s="140">
        <v>13</v>
      </c>
      <c r="B39" s="137" t="s">
        <v>1434</v>
      </c>
      <c r="C39" s="152" t="s">
        <v>1380</v>
      </c>
      <c r="D39" s="202" t="s">
        <v>1417</v>
      </c>
      <c r="E39" s="153"/>
      <c r="F39" s="153"/>
      <c r="G39" s="153"/>
      <c r="H39" s="153"/>
      <c r="I39" s="153">
        <v>100000</v>
      </c>
      <c r="J39" s="180" t="s">
        <v>1382</v>
      </c>
      <c r="K39" s="180" t="s">
        <v>1383</v>
      </c>
      <c r="L39" s="168" t="s">
        <v>1435</v>
      </c>
      <c r="M39" s="140" t="s">
        <v>52</v>
      </c>
    </row>
    <row r="40" ht="47.25" spans="1:13">
      <c r="A40" s="140">
        <v>14</v>
      </c>
      <c r="B40" s="137" t="s">
        <v>1436</v>
      </c>
      <c r="C40" s="152" t="s">
        <v>1380</v>
      </c>
      <c r="D40" s="202" t="s">
        <v>1437</v>
      </c>
      <c r="F40" s="153"/>
      <c r="G40" s="153"/>
      <c r="H40" s="153">
        <v>200000</v>
      </c>
      <c r="I40" s="153"/>
      <c r="J40" s="180" t="s">
        <v>1382</v>
      </c>
      <c r="K40" s="180" t="s">
        <v>1383</v>
      </c>
      <c r="L40" s="168" t="s">
        <v>1438</v>
      </c>
      <c r="M40" s="140" t="s">
        <v>52</v>
      </c>
    </row>
    <row r="41" ht="47.25" spans="1:13">
      <c r="A41" s="140">
        <v>15</v>
      </c>
      <c r="B41" s="137" t="s">
        <v>1439</v>
      </c>
      <c r="C41" s="152" t="s">
        <v>1380</v>
      </c>
      <c r="D41" s="202" t="s">
        <v>1440</v>
      </c>
      <c r="E41" s="153"/>
      <c r="F41" s="153">
        <v>200000</v>
      </c>
      <c r="G41" s="153"/>
      <c r="H41" s="153"/>
      <c r="I41" s="153"/>
      <c r="J41" s="180" t="s">
        <v>1382</v>
      </c>
      <c r="K41" s="180" t="s">
        <v>1383</v>
      </c>
      <c r="L41" s="168" t="s">
        <v>1441</v>
      </c>
      <c r="M41" s="140" t="s">
        <v>52</v>
      </c>
    </row>
    <row r="42" ht="47.25" spans="1:13">
      <c r="A42" s="140">
        <v>16</v>
      </c>
      <c r="B42" s="137" t="s">
        <v>1439</v>
      </c>
      <c r="C42" s="152" t="s">
        <v>1380</v>
      </c>
      <c r="D42" s="202" t="s">
        <v>1442</v>
      </c>
      <c r="E42" s="153"/>
      <c r="F42" s="153">
        <v>200000</v>
      </c>
      <c r="G42" s="153"/>
      <c r="H42" s="153"/>
      <c r="I42" s="153"/>
      <c r="J42" s="180" t="s">
        <v>1382</v>
      </c>
      <c r="K42" s="180" t="s">
        <v>1383</v>
      </c>
      <c r="L42" s="168" t="s">
        <v>1441</v>
      </c>
      <c r="M42" s="140" t="s">
        <v>52</v>
      </c>
    </row>
    <row r="43" ht="47.25" spans="1:13">
      <c r="A43" s="140">
        <v>17</v>
      </c>
      <c r="B43" s="236" t="s">
        <v>1443</v>
      </c>
      <c r="C43" s="152" t="s">
        <v>1380</v>
      </c>
      <c r="D43" s="236" t="s">
        <v>1444</v>
      </c>
      <c r="E43" s="153"/>
      <c r="F43" s="153"/>
      <c r="G43" s="153"/>
      <c r="H43" s="153"/>
      <c r="I43" s="153">
        <v>200000</v>
      </c>
      <c r="J43" s="180" t="s">
        <v>1382</v>
      </c>
      <c r="K43" s="180" t="s">
        <v>1383</v>
      </c>
      <c r="L43" s="168" t="s">
        <v>1445</v>
      </c>
      <c r="M43" s="140" t="s">
        <v>52</v>
      </c>
    </row>
    <row r="44" ht="47.25" spans="1:13">
      <c r="A44" s="140">
        <v>18</v>
      </c>
      <c r="B44" s="236" t="s">
        <v>1446</v>
      </c>
      <c r="C44" s="152" t="s">
        <v>1380</v>
      </c>
      <c r="D44" s="137" t="s">
        <v>1447</v>
      </c>
      <c r="E44" s="153"/>
      <c r="F44" s="153"/>
      <c r="G44" s="153">
        <v>200000</v>
      </c>
      <c r="H44" s="153"/>
      <c r="I44" s="153"/>
      <c r="J44" s="180" t="s">
        <v>1382</v>
      </c>
      <c r="K44" s="180" t="s">
        <v>1383</v>
      </c>
      <c r="L44" s="168" t="s">
        <v>1448</v>
      </c>
      <c r="M44" s="140" t="s">
        <v>52</v>
      </c>
    </row>
    <row r="45" ht="47.25" spans="1:13">
      <c r="A45" s="140">
        <v>19</v>
      </c>
      <c r="B45" s="236" t="s">
        <v>1449</v>
      </c>
      <c r="C45" s="152" t="s">
        <v>1380</v>
      </c>
      <c r="D45" s="137" t="s">
        <v>1415</v>
      </c>
      <c r="E45" s="153"/>
      <c r="F45" s="153"/>
      <c r="G45" s="153"/>
      <c r="H45" s="153">
        <v>100000</v>
      </c>
      <c r="I45" s="153"/>
      <c r="J45" s="180" t="s">
        <v>1382</v>
      </c>
      <c r="K45" s="180" t="s">
        <v>1383</v>
      </c>
      <c r="L45" s="168" t="s">
        <v>1448</v>
      </c>
      <c r="M45" s="140" t="s">
        <v>52</v>
      </c>
    </row>
    <row r="46" ht="47.25" spans="1:13">
      <c r="A46" s="140">
        <v>20</v>
      </c>
      <c r="B46" s="137" t="s">
        <v>1450</v>
      </c>
      <c r="C46" s="152" t="s">
        <v>1380</v>
      </c>
      <c r="D46" s="202" t="s">
        <v>1417</v>
      </c>
      <c r="E46" s="153"/>
      <c r="F46" s="153"/>
      <c r="G46" s="153">
        <v>100000</v>
      </c>
      <c r="H46" s="153"/>
      <c r="I46" s="153"/>
      <c r="J46" s="180" t="s">
        <v>1382</v>
      </c>
      <c r="K46" s="180" t="s">
        <v>1383</v>
      </c>
      <c r="L46" s="168" t="s">
        <v>1451</v>
      </c>
      <c r="M46" s="140" t="s">
        <v>52</v>
      </c>
    </row>
    <row r="47" s="20" customFormat="1" spans="1:13">
      <c r="A47" s="238" t="s">
        <v>16</v>
      </c>
      <c r="B47" s="238"/>
      <c r="C47" s="238"/>
      <c r="D47" s="238"/>
      <c r="E47" s="247">
        <f>SUM(E13:E46)</f>
        <v>450000</v>
      </c>
      <c r="F47" s="247">
        <f>SUM(F13:F46)</f>
        <v>700000</v>
      </c>
      <c r="G47" s="247">
        <f>SUM(G13:G46)</f>
        <v>400000</v>
      </c>
      <c r="H47" s="247">
        <f>SUM(H13:H46)</f>
        <v>500000</v>
      </c>
      <c r="I47" s="247">
        <f>SUM(I13:I46)</f>
        <v>800000</v>
      </c>
      <c r="J47" s="172"/>
      <c r="K47" s="172"/>
      <c r="L47" s="172"/>
      <c r="M47" s="172"/>
    </row>
    <row r="48" spans="5:9">
      <c r="E48" s="239">
        <f>COUNT(E13:E46)</f>
        <v>4</v>
      </c>
      <c r="F48" s="239">
        <f t="shared" ref="F48:I48" si="0">COUNT(F13:F46)</f>
        <v>4</v>
      </c>
      <c r="G48" s="239">
        <f t="shared" si="0"/>
        <v>3</v>
      </c>
      <c r="H48" s="239">
        <f t="shared" si="0"/>
        <v>4</v>
      </c>
      <c r="I48" s="239">
        <f t="shared" si="0"/>
        <v>5</v>
      </c>
    </row>
    <row r="51" s="16" customFormat="1" ht="18.75" spans="1:13">
      <c r="A51" s="24" t="s">
        <v>34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="16" customFormat="1" ht="18.75" spans="1:13">
      <c r="A52" s="24" t="s">
        <v>1199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</row>
    <row r="53" s="16" customFormat="1" ht="18.75" spans="1:13">
      <c r="A53" s="24" t="s">
        <v>2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</row>
    <row r="54" s="16" customFormat="1" ht="18.75" spans="1:13">
      <c r="A54" s="24" t="s">
        <v>3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</row>
    <row r="55" s="18" customFormat="1" ht="18.75" spans="1:13">
      <c r="A55" s="48" t="s">
        <v>36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="16" customFormat="1" ht="18.75" spans="1:13">
      <c r="A56" s="133" t="s">
        <v>1200</v>
      </c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</row>
    <row r="57" s="16" customFormat="1" ht="18.75" spans="1:13">
      <c r="A57" s="133" t="s">
        <v>1201</v>
      </c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</row>
    <row r="58" s="16" customFormat="1" ht="18.75" spans="1:13">
      <c r="A58" s="133" t="s">
        <v>1349</v>
      </c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</row>
    <row r="59" s="16" customFormat="1" ht="2.25" customHeight="1" spans="1:13">
      <c r="A59" s="24"/>
      <c r="B59" s="17"/>
      <c r="C59" s="17"/>
      <c r="D59" s="17"/>
      <c r="E59" s="240"/>
      <c r="F59" s="240"/>
      <c r="G59" s="240"/>
      <c r="H59" s="240"/>
      <c r="I59" s="240"/>
      <c r="J59" s="17"/>
      <c r="K59" s="17"/>
      <c r="L59" s="17"/>
      <c r="M59" s="17"/>
    </row>
    <row r="60" s="18" customFormat="1" ht="18.75" spans="1:13">
      <c r="A60" s="241" t="s">
        <v>40</v>
      </c>
      <c r="B60" s="51" t="s">
        <v>41</v>
      </c>
      <c r="C60" s="51" t="s">
        <v>42</v>
      </c>
      <c r="D60" s="52" t="s">
        <v>43</v>
      </c>
      <c r="E60" s="53" t="s">
        <v>12</v>
      </c>
      <c r="F60" s="54"/>
      <c r="G60" s="54"/>
      <c r="H60" s="54"/>
      <c r="I60" s="69"/>
      <c r="J60" s="52" t="s">
        <v>44</v>
      </c>
      <c r="K60" s="52" t="s">
        <v>45</v>
      </c>
      <c r="L60" s="52" t="s">
        <v>1203</v>
      </c>
      <c r="M60" s="52" t="s">
        <v>46</v>
      </c>
    </row>
    <row r="61" s="18" customFormat="1" ht="18.75" spans="1:13">
      <c r="A61" s="241"/>
      <c r="B61" s="55"/>
      <c r="C61" s="55"/>
      <c r="D61" s="56"/>
      <c r="E61" s="57">
        <v>2566</v>
      </c>
      <c r="F61" s="57">
        <v>2567</v>
      </c>
      <c r="G61" s="57">
        <v>2568</v>
      </c>
      <c r="H61" s="57">
        <v>2569</v>
      </c>
      <c r="I61" s="57">
        <v>2570</v>
      </c>
      <c r="J61" s="56"/>
      <c r="K61" s="56"/>
      <c r="L61" s="56"/>
      <c r="M61" s="56"/>
    </row>
    <row r="62" s="18" customFormat="1" ht="18.75" spans="1:13">
      <c r="A62" s="241"/>
      <c r="B62" s="58"/>
      <c r="C62" s="58"/>
      <c r="D62" s="59"/>
      <c r="E62" s="60" t="s">
        <v>13</v>
      </c>
      <c r="F62" s="60" t="s">
        <v>13</v>
      </c>
      <c r="G62" s="60" t="s">
        <v>13</v>
      </c>
      <c r="H62" s="60" t="s">
        <v>13</v>
      </c>
      <c r="I62" s="60" t="s">
        <v>13</v>
      </c>
      <c r="J62" s="59"/>
      <c r="K62" s="59"/>
      <c r="L62" s="59"/>
      <c r="M62" s="59"/>
    </row>
    <row r="63" ht="47.25" spans="1:13">
      <c r="A63" s="140">
        <v>1</v>
      </c>
      <c r="B63" s="137" t="s">
        <v>1452</v>
      </c>
      <c r="C63" s="152" t="s">
        <v>1380</v>
      </c>
      <c r="D63" s="202" t="s">
        <v>1453</v>
      </c>
      <c r="E63" s="153"/>
      <c r="F63" s="153"/>
      <c r="G63" s="153">
        <v>200000</v>
      </c>
      <c r="H63" s="153"/>
      <c r="I63" s="153"/>
      <c r="J63" s="180" t="s">
        <v>1382</v>
      </c>
      <c r="K63" s="180" t="s">
        <v>1383</v>
      </c>
      <c r="L63" s="168" t="s">
        <v>1248</v>
      </c>
      <c r="M63" s="140" t="s">
        <v>52</v>
      </c>
    </row>
    <row r="64" spans="1:13">
      <c r="A64" s="140">
        <v>2</v>
      </c>
      <c r="B64" s="154" t="s">
        <v>1454</v>
      </c>
      <c r="C64" s="242" t="s">
        <v>1385</v>
      </c>
      <c r="D64" s="199" t="s">
        <v>1455</v>
      </c>
      <c r="E64" s="156"/>
      <c r="F64" s="156"/>
      <c r="G64" s="156">
        <v>480000</v>
      </c>
      <c r="H64" s="156"/>
      <c r="I64" s="248"/>
      <c r="J64" s="181" t="s">
        <v>1456</v>
      </c>
      <c r="K64" s="249" t="s">
        <v>1388</v>
      </c>
      <c r="L64" s="218" t="s">
        <v>1186</v>
      </c>
      <c r="M64" s="183" t="s">
        <v>52</v>
      </c>
    </row>
    <row r="65" spans="1:13">
      <c r="A65" s="140"/>
      <c r="B65" s="157"/>
      <c r="C65" s="244" t="s">
        <v>1390</v>
      </c>
      <c r="D65" s="245" t="s">
        <v>1457</v>
      </c>
      <c r="E65" s="159"/>
      <c r="F65" s="159"/>
      <c r="G65" s="159"/>
      <c r="H65" s="159"/>
      <c r="I65" s="251"/>
      <c r="J65" s="252" t="s">
        <v>1458</v>
      </c>
      <c r="K65" s="253" t="s">
        <v>1393</v>
      </c>
      <c r="L65" s="267"/>
      <c r="M65" s="264"/>
    </row>
    <row r="66" spans="1:13">
      <c r="A66" s="140"/>
      <c r="B66" s="157"/>
      <c r="C66" s="244" t="s">
        <v>1395</v>
      </c>
      <c r="D66" s="245" t="s">
        <v>1459</v>
      </c>
      <c r="E66" s="159"/>
      <c r="F66" s="159"/>
      <c r="G66" s="159"/>
      <c r="H66" s="159"/>
      <c r="I66" s="251"/>
      <c r="J66" s="252"/>
      <c r="K66" s="253"/>
      <c r="L66" s="267"/>
      <c r="M66" s="264"/>
    </row>
    <row r="67" spans="1:13">
      <c r="A67" s="140"/>
      <c r="B67" s="157"/>
      <c r="C67" s="244"/>
      <c r="D67" s="245" t="s">
        <v>1460</v>
      </c>
      <c r="E67" s="159"/>
      <c r="F67" s="159"/>
      <c r="G67" s="159"/>
      <c r="H67" s="159"/>
      <c r="I67" s="251"/>
      <c r="J67" s="252"/>
      <c r="K67" s="253"/>
      <c r="L67" s="267"/>
      <c r="M67" s="264"/>
    </row>
    <row r="68" spans="1:13">
      <c r="A68" s="140"/>
      <c r="B68" s="157"/>
      <c r="C68" s="244"/>
      <c r="D68" s="245" t="s">
        <v>1461</v>
      </c>
      <c r="E68" s="159"/>
      <c r="F68" s="159"/>
      <c r="G68" s="159"/>
      <c r="H68" s="159"/>
      <c r="I68" s="251"/>
      <c r="J68" s="252"/>
      <c r="K68" s="253"/>
      <c r="L68" s="267"/>
      <c r="M68" s="264"/>
    </row>
    <row r="69" spans="1:13">
      <c r="A69" s="140"/>
      <c r="B69" s="157"/>
      <c r="C69" s="244"/>
      <c r="D69" s="245" t="s">
        <v>1462</v>
      </c>
      <c r="E69" s="159"/>
      <c r="F69" s="159"/>
      <c r="G69" s="159"/>
      <c r="H69" s="159"/>
      <c r="I69" s="251"/>
      <c r="J69" s="252"/>
      <c r="K69" s="253"/>
      <c r="L69" s="267"/>
      <c r="M69" s="264"/>
    </row>
    <row r="70" spans="1:13">
      <c r="A70" s="140"/>
      <c r="B70" s="200"/>
      <c r="C70" s="246"/>
      <c r="D70" s="201" t="s">
        <v>1463</v>
      </c>
      <c r="E70" s="163"/>
      <c r="F70" s="163"/>
      <c r="G70" s="163"/>
      <c r="H70" s="163"/>
      <c r="I70" s="256"/>
      <c r="J70" s="257"/>
      <c r="K70" s="258"/>
      <c r="L70" s="220"/>
      <c r="M70" s="266"/>
    </row>
    <row r="71" ht="47.25" spans="1:13">
      <c r="A71" s="140">
        <v>3</v>
      </c>
      <c r="B71" s="236" t="s">
        <v>1464</v>
      </c>
      <c r="C71" s="152" t="s">
        <v>1380</v>
      </c>
      <c r="D71" s="137" t="s">
        <v>1465</v>
      </c>
      <c r="E71" s="153"/>
      <c r="F71" s="153"/>
      <c r="G71" s="153"/>
      <c r="H71" s="153">
        <v>200000</v>
      </c>
      <c r="I71" s="153"/>
      <c r="J71" s="180" t="s">
        <v>1382</v>
      </c>
      <c r="K71" s="180" t="s">
        <v>1383</v>
      </c>
      <c r="L71" s="168" t="s">
        <v>1428</v>
      </c>
      <c r="M71" s="140" t="s">
        <v>52</v>
      </c>
    </row>
    <row r="72" ht="47.25" spans="1:13">
      <c r="A72" s="140">
        <v>4</v>
      </c>
      <c r="B72" s="236" t="s">
        <v>1464</v>
      </c>
      <c r="C72" s="152" t="s">
        <v>1380</v>
      </c>
      <c r="D72" s="137" t="s">
        <v>1466</v>
      </c>
      <c r="E72" s="153"/>
      <c r="F72" s="153"/>
      <c r="G72" s="153"/>
      <c r="H72" s="153">
        <v>200000</v>
      </c>
      <c r="I72" s="153"/>
      <c r="J72" s="180" t="s">
        <v>1382</v>
      </c>
      <c r="K72" s="180" t="s">
        <v>1383</v>
      </c>
      <c r="L72" s="168" t="s">
        <v>1428</v>
      </c>
      <c r="M72" s="140" t="s">
        <v>52</v>
      </c>
    </row>
    <row r="73" ht="47.25" spans="1:13">
      <c r="A73" s="140">
        <v>5</v>
      </c>
      <c r="B73" s="236" t="s">
        <v>1464</v>
      </c>
      <c r="C73" s="152" t="s">
        <v>1380</v>
      </c>
      <c r="D73" s="137" t="s">
        <v>1467</v>
      </c>
      <c r="E73" s="153"/>
      <c r="F73" s="153"/>
      <c r="G73" s="153"/>
      <c r="H73" s="153"/>
      <c r="I73" s="153">
        <v>200000</v>
      </c>
      <c r="J73" s="180" t="s">
        <v>1382</v>
      </c>
      <c r="K73" s="180" t="s">
        <v>1383</v>
      </c>
      <c r="L73" s="168" t="s">
        <v>1428</v>
      </c>
      <c r="M73" s="140" t="s">
        <v>52</v>
      </c>
    </row>
    <row r="74" ht="47.25" spans="1:13">
      <c r="A74" s="140">
        <v>6</v>
      </c>
      <c r="B74" s="137" t="s">
        <v>1468</v>
      </c>
      <c r="C74" s="152" t="s">
        <v>1380</v>
      </c>
      <c r="D74" s="202" t="s">
        <v>1469</v>
      </c>
      <c r="E74" s="153">
        <v>100000</v>
      </c>
      <c r="F74" s="153"/>
      <c r="G74" s="153"/>
      <c r="H74" s="153"/>
      <c r="I74" s="153"/>
      <c r="J74" s="180" t="s">
        <v>1382</v>
      </c>
      <c r="K74" s="180" t="s">
        <v>1383</v>
      </c>
      <c r="L74" s="168" t="s">
        <v>1431</v>
      </c>
      <c r="M74" s="140" t="s">
        <v>52</v>
      </c>
    </row>
    <row r="75" ht="47.25" spans="1:13">
      <c r="A75" s="140">
        <v>7</v>
      </c>
      <c r="B75" s="268" t="s">
        <v>1470</v>
      </c>
      <c r="C75" s="152" t="s">
        <v>1380</v>
      </c>
      <c r="D75" s="269" t="s">
        <v>1471</v>
      </c>
      <c r="E75" s="153"/>
      <c r="F75" s="153"/>
      <c r="G75" s="153">
        <v>200000</v>
      </c>
      <c r="H75" s="153"/>
      <c r="I75" s="153"/>
      <c r="J75" s="180" t="s">
        <v>1382</v>
      </c>
      <c r="K75" s="180" t="s">
        <v>1383</v>
      </c>
      <c r="L75" s="168" t="s">
        <v>1435</v>
      </c>
      <c r="M75" s="140" t="s">
        <v>52</v>
      </c>
    </row>
    <row r="76" ht="47.25" spans="1:13">
      <c r="A76" s="140">
        <v>8</v>
      </c>
      <c r="B76" s="137" t="s">
        <v>1472</v>
      </c>
      <c r="C76" s="152" t="s">
        <v>1380</v>
      </c>
      <c r="D76" s="202" t="s">
        <v>1473</v>
      </c>
      <c r="F76" s="153"/>
      <c r="G76" s="153"/>
      <c r="H76" s="153">
        <v>200000</v>
      </c>
      <c r="I76" s="153"/>
      <c r="J76" s="180" t="s">
        <v>1382</v>
      </c>
      <c r="K76" s="180" t="s">
        <v>1383</v>
      </c>
      <c r="L76" s="168" t="s">
        <v>1438</v>
      </c>
      <c r="M76" s="140" t="s">
        <v>52</v>
      </c>
    </row>
    <row r="77" ht="47.25" spans="1:13">
      <c r="A77" s="140">
        <v>9</v>
      </c>
      <c r="B77" s="137" t="s">
        <v>1474</v>
      </c>
      <c r="C77" s="152" t="s">
        <v>1380</v>
      </c>
      <c r="D77" s="202" t="s">
        <v>1475</v>
      </c>
      <c r="E77" s="153">
        <v>200000</v>
      </c>
      <c r="F77" s="153"/>
      <c r="G77" s="153"/>
      <c r="H77" s="153"/>
      <c r="I77" s="153"/>
      <c r="J77" s="180" t="s">
        <v>1382</v>
      </c>
      <c r="K77" s="180" t="s">
        <v>1383</v>
      </c>
      <c r="L77" s="168" t="s">
        <v>1476</v>
      </c>
      <c r="M77" s="140" t="s">
        <v>52</v>
      </c>
    </row>
    <row r="78" ht="47.25" spans="1:13">
      <c r="A78" s="140">
        <v>10</v>
      </c>
      <c r="B78" s="137" t="s">
        <v>1477</v>
      </c>
      <c r="C78" s="152" t="s">
        <v>1380</v>
      </c>
      <c r="D78" s="202" t="s">
        <v>1478</v>
      </c>
      <c r="E78" s="153"/>
      <c r="F78" s="153">
        <v>400000</v>
      </c>
      <c r="G78" s="153"/>
      <c r="H78" s="153"/>
      <c r="I78" s="153"/>
      <c r="J78" s="180" t="s">
        <v>1382</v>
      </c>
      <c r="K78" s="180" t="s">
        <v>1383</v>
      </c>
      <c r="L78" s="168" t="s">
        <v>1476</v>
      </c>
      <c r="M78" s="140" t="s">
        <v>52</v>
      </c>
    </row>
    <row r="79" ht="47.25" spans="1:13">
      <c r="A79" s="140">
        <v>11</v>
      </c>
      <c r="B79" s="137" t="s">
        <v>1477</v>
      </c>
      <c r="C79" s="152" t="s">
        <v>1380</v>
      </c>
      <c r="D79" s="202" t="s">
        <v>1479</v>
      </c>
      <c r="E79" s="153"/>
      <c r="F79" s="153">
        <v>200000</v>
      </c>
      <c r="G79" s="153"/>
      <c r="H79" s="153"/>
      <c r="I79" s="153"/>
      <c r="J79" s="180" t="s">
        <v>1382</v>
      </c>
      <c r="K79" s="180" t="s">
        <v>1383</v>
      </c>
      <c r="L79" s="168" t="s">
        <v>1476</v>
      </c>
      <c r="M79" s="140" t="s">
        <v>52</v>
      </c>
    </row>
    <row r="80" ht="47.25" spans="1:13">
      <c r="A80" s="140">
        <v>12</v>
      </c>
      <c r="B80" s="137" t="s">
        <v>1477</v>
      </c>
      <c r="C80" s="152" t="s">
        <v>1380</v>
      </c>
      <c r="D80" s="202" t="s">
        <v>1480</v>
      </c>
      <c r="E80" s="153"/>
      <c r="F80" s="153"/>
      <c r="G80" s="153">
        <v>400000</v>
      </c>
      <c r="H80" s="153"/>
      <c r="I80" s="153"/>
      <c r="J80" s="180" t="s">
        <v>1382</v>
      </c>
      <c r="K80" s="180" t="s">
        <v>1383</v>
      </c>
      <c r="L80" s="168" t="s">
        <v>1476</v>
      </c>
      <c r="M80" s="140" t="s">
        <v>52</v>
      </c>
    </row>
    <row r="81" ht="47.25" spans="1:13">
      <c r="A81" s="140">
        <v>13</v>
      </c>
      <c r="B81" s="137" t="s">
        <v>1477</v>
      </c>
      <c r="C81" s="152" t="s">
        <v>1380</v>
      </c>
      <c r="D81" s="202" t="s">
        <v>1481</v>
      </c>
      <c r="E81" s="153"/>
      <c r="F81" s="153"/>
      <c r="G81" s="153"/>
      <c r="H81" s="153">
        <v>400000</v>
      </c>
      <c r="J81" s="180" t="s">
        <v>1382</v>
      </c>
      <c r="K81" s="180" t="s">
        <v>1383</v>
      </c>
      <c r="L81" s="168" t="s">
        <v>1476</v>
      </c>
      <c r="M81" s="140" t="s">
        <v>52</v>
      </c>
    </row>
    <row r="82" ht="47.25" spans="1:13">
      <c r="A82" s="140">
        <v>14</v>
      </c>
      <c r="B82" s="137" t="s">
        <v>1477</v>
      </c>
      <c r="C82" s="152" t="s">
        <v>1380</v>
      </c>
      <c r="D82" s="202" t="s">
        <v>1482</v>
      </c>
      <c r="E82" s="153"/>
      <c r="F82" s="153"/>
      <c r="G82" s="153"/>
      <c r="H82" s="153"/>
      <c r="I82" s="153">
        <v>400000</v>
      </c>
      <c r="J82" s="180" t="s">
        <v>1382</v>
      </c>
      <c r="K82" s="180" t="s">
        <v>1383</v>
      </c>
      <c r="L82" s="168" t="s">
        <v>1476</v>
      </c>
      <c r="M82" s="140" t="s">
        <v>52</v>
      </c>
    </row>
    <row r="83" spans="1:13">
      <c r="A83" s="38" t="s">
        <v>16</v>
      </c>
      <c r="B83" s="38"/>
      <c r="C83" s="38"/>
      <c r="D83" s="38"/>
      <c r="E83" s="247">
        <f>SUM(E63:E82)</f>
        <v>300000</v>
      </c>
      <c r="F83" s="247">
        <f t="shared" ref="F83:I83" si="1">SUM(F63:F82)</f>
        <v>600000</v>
      </c>
      <c r="G83" s="247">
        <f t="shared" si="1"/>
        <v>1280000</v>
      </c>
      <c r="H83" s="247">
        <f t="shared" si="1"/>
        <v>1000000</v>
      </c>
      <c r="I83" s="247">
        <f t="shared" si="1"/>
        <v>600000</v>
      </c>
      <c r="J83" s="172"/>
      <c r="K83" s="172"/>
      <c r="L83" s="172"/>
      <c r="M83" s="172"/>
    </row>
    <row r="84" spans="5:9">
      <c r="E84" s="239">
        <f>COUNT(E63:E82)</f>
        <v>2</v>
      </c>
      <c r="F84" s="239">
        <f t="shared" ref="F84:I84" si="2">COUNT(F63:F82)</f>
        <v>2</v>
      </c>
      <c r="G84" s="239">
        <f t="shared" si="2"/>
        <v>4</v>
      </c>
      <c r="H84" s="239">
        <f t="shared" si="2"/>
        <v>4</v>
      </c>
      <c r="I84" s="239">
        <f t="shared" si="2"/>
        <v>2</v>
      </c>
    </row>
  </sheetData>
  <mergeCells count="70">
    <mergeCell ref="A1:M1"/>
    <mergeCell ref="A2:M2"/>
    <mergeCell ref="A3:M3"/>
    <mergeCell ref="A4:M4"/>
    <mergeCell ref="A5:M5"/>
    <mergeCell ref="A6:M6"/>
    <mergeCell ref="A7:M7"/>
    <mergeCell ref="A8:L8"/>
    <mergeCell ref="E10:I10"/>
    <mergeCell ref="A47:D47"/>
    <mergeCell ref="A51:M51"/>
    <mergeCell ref="A52:M52"/>
    <mergeCell ref="A53:M53"/>
    <mergeCell ref="A54:M54"/>
    <mergeCell ref="A55:M55"/>
    <mergeCell ref="A56:M56"/>
    <mergeCell ref="A57:M57"/>
    <mergeCell ref="A58:L58"/>
    <mergeCell ref="E60:I60"/>
    <mergeCell ref="A83:D83"/>
    <mergeCell ref="A10:A12"/>
    <mergeCell ref="A14:A18"/>
    <mergeCell ref="A19:A25"/>
    <mergeCell ref="A30:A34"/>
    <mergeCell ref="A60:A62"/>
    <mergeCell ref="A64:A70"/>
    <mergeCell ref="B10:B12"/>
    <mergeCell ref="B14:B18"/>
    <mergeCell ref="B19:B25"/>
    <mergeCell ref="B30:B34"/>
    <mergeCell ref="B60:B62"/>
    <mergeCell ref="B64:B70"/>
    <mergeCell ref="C10:C12"/>
    <mergeCell ref="C60:C62"/>
    <mergeCell ref="D10:D12"/>
    <mergeCell ref="D60:D62"/>
    <mergeCell ref="E14:E18"/>
    <mergeCell ref="E19:E25"/>
    <mergeCell ref="E30:E34"/>
    <mergeCell ref="E64:E70"/>
    <mergeCell ref="F14:F18"/>
    <mergeCell ref="F19:F25"/>
    <mergeCell ref="F30:F34"/>
    <mergeCell ref="F64:F70"/>
    <mergeCell ref="G14:G18"/>
    <mergeCell ref="G19:G25"/>
    <mergeCell ref="G30:G34"/>
    <mergeCell ref="G64:G70"/>
    <mergeCell ref="H14:H18"/>
    <mergeCell ref="H19:H25"/>
    <mergeCell ref="H30:H34"/>
    <mergeCell ref="H64:H70"/>
    <mergeCell ref="I14:I18"/>
    <mergeCell ref="I19:I25"/>
    <mergeCell ref="I30:I34"/>
    <mergeCell ref="I64:I70"/>
    <mergeCell ref="J10:J12"/>
    <mergeCell ref="J60:J62"/>
    <mergeCell ref="K10:K12"/>
    <mergeCell ref="K60:K62"/>
    <mergeCell ref="L10:L12"/>
    <mergeCell ref="L30:L34"/>
    <mergeCell ref="L60:L62"/>
    <mergeCell ref="L64:L70"/>
    <mergeCell ref="M10:M12"/>
    <mergeCell ref="M14:M18"/>
    <mergeCell ref="M19:M25"/>
    <mergeCell ref="M30:M34"/>
    <mergeCell ref="M60:M62"/>
    <mergeCell ref="M64:M70"/>
  </mergeCells>
  <printOptions horizontalCentered="1"/>
  <pageMargins left="0.01" right="0.01" top="0.5" bottom="0.01" header="0.3" footer="0.01"/>
  <pageSetup paperSize="1" scale="76" orientation="landscape"/>
  <headerFooter/>
  <rowBreaks count="1" manualBreakCount="1">
    <brk id="29" max="16383" man="1"/>
  </rowBreak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M132"/>
  <sheetViews>
    <sheetView view="pageBreakPreview" zoomScale="85" zoomScaleNormal="85" topLeftCell="A97" workbookViewId="0">
      <selection activeCell="A103" sqref="A103:M110"/>
    </sheetView>
  </sheetViews>
  <sheetFormatPr defaultColWidth="9" defaultRowHeight="15.75"/>
  <cols>
    <col min="1" max="1" width="3.875" style="21" customWidth="1"/>
    <col min="2" max="2" width="19.375" style="22" customWidth="1"/>
    <col min="3" max="3" width="19.875" style="22" customWidth="1"/>
    <col min="4" max="4" width="26.625" style="22" customWidth="1"/>
    <col min="5" max="9" width="10" style="186" customWidth="1"/>
    <col min="10" max="11" width="12.625" style="22" customWidth="1"/>
    <col min="12" max="12" width="11.625" style="187" customWidth="1"/>
    <col min="13" max="13" width="11.625" style="22" customWidth="1"/>
    <col min="14" max="14" width="26.75" style="22" customWidth="1"/>
    <col min="15" max="16384" width="9" style="22"/>
  </cols>
  <sheetData>
    <row r="1" s="16" customFormat="1" ht="18.75" spans="1:13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="16" customFormat="1" ht="18.75" spans="1:13">
      <c r="A2" s="24" t="s">
        <v>1199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="16" customFormat="1" ht="18.75" spans="1:13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6" customFormat="1" ht="18.75" spans="1:13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="18" customFormat="1" ht="18.75" spans="1:13">
      <c r="A5" s="48" t="s">
        <v>36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="16" customFormat="1" ht="18.75" spans="1:13">
      <c r="A6" s="133" t="s">
        <v>1200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="16" customFormat="1" ht="18.75" spans="1:13">
      <c r="A7" s="133" t="s">
        <v>1201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="16" customFormat="1" ht="18.75" spans="1:13">
      <c r="A8" s="133" t="s">
        <v>1483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="16" customFormat="1" ht="9.75" customHeight="1" spans="1:12">
      <c r="A9" s="25"/>
      <c r="E9" s="188"/>
      <c r="F9" s="188"/>
      <c r="G9" s="188"/>
      <c r="H9" s="188"/>
      <c r="I9" s="188"/>
      <c r="L9" s="24"/>
    </row>
    <row r="10" s="18" customFormat="1" ht="18.75" spans="1:13">
      <c r="A10" s="51" t="s">
        <v>40</v>
      </c>
      <c r="B10" s="51" t="s">
        <v>41</v>
      </c>
      <c r="C10" s="51" t="s">
        <v>42</v>
      </c>
      <c r="D10" s="52" t="s">
        <v>43</v>
      </c>
      <c r="E10" s="53" t="s">
        <v>12</v>
      </c>
      <c r="F10" s="54"/>
      <c r="G10" s="54"/>
      <c r="H10" s="54"/>
      <c r="I10" s="69"/>
      <c r="J10" s="52" t="s">
        <v>44</v>
      </c>
      <c r="K10" s="52" t="s">
        <v>45</v>
      </c>
      <c r="L10" s="52" t="s">
        <v>1203</v>
      </c>
      <c r="M10" s="52" t="s">
        <v>46</v>
      </c>
    </row>
    <row r="11" s="18" customFormat="1" ht="18.75" spans="1:13">
      <c r="A11" s="55"/>
      <c r="B11" s="55"/>
      <c r="C11" s="55"/>
      <c r="D11" s="56"/>
      <c r="E11" s="57">
        <v>2566</v>
      </c>
      <c r="F11" s="57">
        <v>2567</v>
      </c>
      <c r="G11" s="57">
        <v>2568</v>
      </c>
      <c r="H11" s="57">
        <v>2569</v>
      </c>
      <c r="I11" s="57">
        <v>2570</v>
      </c>
      <c r="J11" s="56"/>
      <c r="K11" s="56"/>
      <c r="L11" s="56"/>
      <c r="M11" s="56"/>
    </row>
    <row r="12" s="18" customFormat="1" ht="18.75" spans="1:13">
      <c r="A12" s="58"/>
      <c r="B12" s="58"/>
      <c r="C12" s="55"/>
      <c r="D12" s="59"/>
      <c r="E12" s="60" t="s">
        <v>13</v>
      </c>
      <c r="F12" s="60" t="s">
        <v>13</v>
      </c>
      <c r="G12" s="60" t="s">
        <v>13</v>
      </c>
      <c r="H12" s="60" t="s">
        <v>13</v>
      </c>
      <c r="I12" s="60" t="s">
        <v>13</v>
      </c>
      <c r="J12" s="59"/>
      <c r="K12" s="56"/>
      <c r="L12" s="59"/>
      <c r="M12" s="59"/>
    </row>
    <row r="13" ht="31.5" spans="1:13">
      <c r="A13" s="189">
        <v>1</v>
      </c>
      <c r="B13" s="190" t="s">
        <v>1484</v>
      </c>
      <c r="C13" s="191" t="s">
        <v>1485</v>
      </c>
      <c r="D13" s="192" t="s">
        <v>1486</v>
      </c>
      <c r="E13" s="193"/>
      <c r="F13" s="193"/>
      <c r="G13" s="193">
        <v>300000</v>
      </c>
      <c r="H13" s="193"/>
      <c r="I13" s="193"/>
      <c r="J13" s="206" t="s">
        <v>1487</v>
      </c>
      <c r="K13" s="217" t="s">
        <v>1488</v>
      </c>
      <c r="L13" s="218" t="s">
        <v>1179</v>
      </c>
      <c r="M13" s="189" t="s">
        <v>52</v>
      </c>
    </row>
    <row r="14" s="185" customFormat="1" ht="47.25" spans="1:13">
      <c r="A14" s="194"/>
      <c r="B14" s="195"/>
      <c r="C14" s="196" t="s">
        <v>1489</v>
      </c>
      <c r="D14" s="197"/>
      <c r="E14" s="198"/>
      <c r="F14" s="198"/>
      <c r="G14" s="198"/>
      <c r="H14" s="198"/>
      <c r="I14" s="198"/>
      <c r="J14" s="208"/>
      <c r="K14" s="219" t="s">
        <v>1490</v>
      </c>
      <c r="L14" s="220"/>
      <c r="M14" s="194"/>
    </row>
    <row r="15" ht="31.5" spans="1:13">
      <c r="A15" s="189">
        <v>2</v>
      </c>
      <c r="B15" s="154" t="s">
        <v>1491</v>
      </c>
      <c r="C15" s="191" t="s">
        <v>1485</v>
      </c>
      <c r="D15" s="199" t="s">
        <v>1492</v>
      </c>
      <c r="E15" s="193"/>
      <c r="F15" s="193"/>
      <c r="G15" s="193"/>
      <c r="H15" s="193"/>
      <c r="I15" s="193">
        <v>400000</v>
      </c>
      <c r="J15" s="206" t="s">
        <v>1487</v>
      </c>
      <c r="K15" s="217" t="s">
        <v>1488</v>
      </c>
      <c r="L15" s="218" t="s">
        <v>1179</v>
      </c>
      <c r="M15" s="189" t="s">
        <v>52</v>
      </c>
    </row>
    <row r="16" ht="47.25" spans="1:13">
      <c r="A16" s="194"/>
      <c r="B16" s="200"/>
      <c r="C16" s="196" t="s">
        <v>1489</v>
      </c>
      <c r="D16" s="201"/>
      <c r="E16" s="198"/>
      <c r="F16" s="198"/>
      <c r="G16" s="198"/>
      <c r="H16" s="198"/>
      <c r="I16" s="198"/>
      <c r="J16" s="208"/>
      <c r="K16" s="219" t="s">
        <v>1490</v>
      </c>
      <c r="L16" s="220"/>
      <c r="M16" s="194"/>
    </row>
    <row r="17" ht="47.25" customHeight="1" spans="1:13">
      <c r="A17" s="136">
        <v>3</v>
      </c>
      <c r="B17" s="137" t="s">
        <v>1493</v>
      </c>
      <c r="C17" s="138" t="s">
        <v>1494</v>
      </c>
      <c r="D17" s="202" t="s">
        <v>1495</v>
      </c>
      <c r="E17" s="139"/>
      <c r="F17" s="139">
        <v>350000</v>
      </c>
      <c r="G17" s="139"/>
      <c r="H17" s="139"/>
      <c r="I17" s="139"/>
      <c r="J17" s="152" t="s">
        <v>1496</v>
      </c>
      <c r="K17" s="221" t="s">
        <v>1497</v>
      </c>
      <c r="L17" s="168" t="s">
        <v>1215</v>
      </c>
      <c r="M17" s="136" t="s">
        <v>52</v>
      </c>
    </row>
    <row r="18" ht="78.75" spans="1:13">
      <c r="A18" s="136">
        <v>4</v>
      </c>
      <c r="B18" s="137" t="s">
        <v>1498</v>
      </c>
      <c r="C18" s="152" t="s">
        <v>1499</v>
      </c>
      <c r="D18" s="202" t="s">
        <v>1500</v>
      </c>
      <c r="E18" s="139"/>
      <c r="F18" s="139"/>
      <c r="G18" s="139"/>
      <c r="H18" s="139">
        <v>350000</v>
      </c>
      <c r="I18" s="139"/>
      <c r="J18" s="222" t="s">
        <v>1501</v>
      </c>
      <c r="K18" s="152" t="s">
        <v>1502</v>
      </c>
      <c r="L18" s="168" t="s">
        <v>1181</v>
      </c>
      <c r="M18" s="136" t="s">
        <v>52</v>
      </c>
    </row>
    <row r="19" ht="47.25" customHeight="1" spans="1:13">
      <c r="A19" s="136">
        <v>5</v>
      </c>
      <c r="B19" s="137" t="s">
        <v>1503</v>
      </c>
      <c r="C19" s="191" t="s">
        <v>1494</v>
      </c>
      <c r="D19" s="202" t="s">
        <v>1504</v>
      </c>
      <c r="E19" s="139"/>
      <c r="F19" s="139">
        <v>350000</v>
      </c>
      <c r="G19" s="139"/>
      <c r="H19" s="139"/>
      <c r="I19" s="139"/>
      <c r="J19" s="152" t="s">
        <v>1496</v>
      </c>
      <c r="K19" s="221" t="s">
        <v>1497</v>
      </c>
      <c r="L19" s="168" t="s">
        <v>1242</v>
      </c>
      <c r="M19" s="136" t="s">
        <v>52</v>
      </c>
    </row>
    <row r="20" ht="31.5" spans="1:13">
      <c r="A20" s="189">
        <v>6</v>
      </c>
      <c r="B20" s="190" t="s">
        <v>1505</v>
      </c>
      <c r="C20" s="191" t="s">
        <v>1506</v>
      </c>
      <c r="D20" s="192" t="s">
        <v>1507</v>
      </c>
      <c r="E20" s="193"/>
      <c r="F20" s="193"/>
      <c r="G20" s="193">
        <v>400000</v>
      </c>
      <c r="H20" s="193"/>
      <c r="I20" s="193"/>
      <c r="J20" s="206" t="s">
        <v>1487</v>
      </c>
      <c r="K20" s="217" t="s">
        <v>1488</v>
      </c>
      <c r="L20" s="182" t="s">
        <v>1242</v>
      </c>
      <c r="M20" s="189" t="s">
        <v>52</v>
      </c>
    </row>
    <row r="21" ht="47.25" spans="1:13">
      <c r="A21" s="194"/>
      <c r="B21" s="195"/>
      <c r="C21" s="196" t="s">
        <v>1489</v>
      </c>
      <c r="D21" s="197"/>
      <c r="E21" s="198"/>
      <c r="F21" s="198"/>
      <c r="G21" s="198"/>
      <c r="H21" s="198"/>
      <c r="I21" s="198"/>
      <c r="J21" s="208"/>
      <c r="K21" s="219" t="s">
        <v>1490</v>
      </c>
      <c r="L21" s="223"/>
      <c r="M21" s="194"/>
    </row>
    <row r="22" ht="47.25" spans="1:13">
      <c r="A22" s="136">
        <v>7</v>
      </c>
      <c r="B22" s="137" t="s">
        <v>1508</v>
      </c>
      <c r="C22" s="138" t="s">
        <v>1494</v>
      </c>
      <c r="D22" s="202" t="s">
        <v>1509</v>
      </c>
      <c r="F22" s="139"/>
      <c r="G22" s="139"/>
      <c r="H22" s="139"/>
      <c r="I22" s="139">
        <v>350000</v>
      </c>
      <c r="J22" s="152" t="s">
        <v>1496</v>
      </c>
      <c r="K22" s="221" t="s">
        <v>1497</v>
      </c>
      <c r="L22" s="168" t="s">
        <v>1248</v>
      </c>
      <c r="M22" s="136" t="s">
        <v>52</v>
      </c>
    </row>
    <row r="23" ht="47.25" spans="1:13">
      <c r="A23" s="136">
        <v>8</v>
      </c>
      <c r="B23" s="137" t="s">
        <v>1508</v>
      </c>
      <c r="C23" s="138" t="s">
        <v>1494</v>
      </c>
      <c r="D23" s="202" t="s">
        <v>1510</v>
      </c>
      <c r="E23" s="139"/>
      <c r="F23" s="139">
        <v>350000</v>
      </c>
      <c r="G23" s="139"/>
      <c r="H23" s="139"/>
      <c r="I23" s="139"/>
      <c r="J23" s="152" t="s">
        <v>1496</v>
      </c>
      <c r="K23" s="221" t="s">
        <v>1497</v>
      </c>
      <c r="L23" s="168" t="s">
        <v>1248</v>
      </c>
      <c r="M23" s="136" t="s">
        <v>52</v>
      </c>
    </row>
    <row r="24" ht="63" spans="1:13">
      <c r="A24" s="136">
        <v>9</v>
      </c>
      <c r="B24" s="137" t="s">
        <v>1511</v>
      </c>
      <c r="C24" s="203" t="s">
        <v>1512</v>
      </c>
      <c r="D24" s="202" t="s">
        <v>1513</v>
      </c>
      <c r="E24" s="139">
        <v>100000</v>
      </c>
      <c r="G24" s="139"/>
      <c r="H24" s="139"/>
      <c r="I24" s="139"/>
      <c r="J24" s="152" t="s">
        <v>1496</v>
      </c>
      <c r="K24" s="221" t="s">
        <v>1514</v>
      </c>
      <c r="L24" s="168" t="s">
        <v>1248</v>
      </c>
      <c r="M24" s="136" t="s">
        <v>52</v>
      </c>
    </row>
    <row r="25" ht="63" spans="1:13">
      <c r="A25" s="136">
        <v>10</v>
      </c>
      <c r="B25" s="204" t="s">
        <v>1515</v>
      </c>
      <c r="C25" s="155" t="s">
        <v>1516</v>
      </c>
      <c r="D25" s="202" t="s">
        <v>1517</v>
      </c>
      <c r="E25" s="205"/>
      <c r="F25" s="205"/>
      <c r="G25" s="205"/>
      <c r="H25" s="205">
        <v>350000</v>
      </c>
      <c r="I25" s="205"/>
      <c r="J25" s="222" t="s">
        <v>1518</v>
      </c>
      <c r="K25" s="155" t="s">
        <v>1519</v>
      </c>
      <c r="L25" s="168" t="s">
        <v>1185</v>
      </c>
      <c r="M25" s="136" t="s">
        <v>52</v>
      </c>
    </row>
    <row r="26" ht="47.25" spans="1:13">
      <c r="A26" s="136">
        <v>11</v>
      </c>
      <c r="B26" s="204" t="s">
        <v>1520</v>
      </c>
      <c r="C26" s="191" t="s">
        <v>1494</v>
      </c>
      <c r="D26" s="202" t="s">
        <v>1521</v>
      </c>
      <c r="E26" s="139"/>
      <c r="F26" s="139"/>
      <c r="G26" s="139"/>
      <c r="H26" s="139">
        <v>350000</v>
      </c>
      <c r="I26" s="139"/>
      <c r="J26" s="152" t="s">
        <v>1496</v>
      </c>
      <c r="K26" s="221" t="s">
        <v>1497</v>
      </c>
      <c r="L26" s="168" t="s">
        <v>1186</v>
      </c>
      <c r="M26" s="136" t="s">
        <v>52</v>
      </c>
    </row>
    <row r="27" ht="31.5" spans="1:13">
      <c r="A27" s="189">
        <v>12</v>
      </c>
      <c r="B27" s="190" t="s">
        <v>1522</v>
      </c>
      <c r="C27" s="191" t="s">
        <v>1506</v>
      </c>
      <c r="D27" s="199" t="s">
        <v>1523</v>
      </c>
      <c r="E27" s="193"/>
      <c r="F27" s="193"/>
      <c r="G27" s="193"/>
      <c r="H27" s="193"/>
      <c r="I27" s="193">
        <v>400000</v>
      </c>
      <c r="J27" s="206" t="s">
        <v>1487</v>
      </c>
      <c r="K27" s="217" t="s">
        <v>1488</v>
      </c>
      <c r="L27" s="182" t="s">
        <v>1186</v>
      </c>
      <c r="M27" s="189" t="s">
        <v>52</v>
      </c>
    </row>
    <row r="28" ht="47.25" spans="1:13">
      <c r="A28" s="194"/>
      <c r="B28" s="195"/>
      <c r="C28" s="196" t="s">
        <v>1489</v>
      </c>
      <c r="D28" s="201"/>
      <c r="E28" s="198"/>
      <c r="F28" s="198"/>
      <c r="G28" s="198"/>
      <c r="H28" s="198"/>
      <c r="I28" s="198"/>
      <c r="J28" s="208"/>
      <c r="K28" s="219" t="s">
        <v>1490</v>
      </c>
      <c r="L28" s="223"/>
      <c r="M28" s="194"/>
    </row>
    <row r="29" ht="47.25" spans="1:13">
      <c r="A29" s="136">
        <v>13</v>
      </c>
      <c r="B29" s="152" t="s">
        <v>1524</v>
      </c>
      <c r="C29" s="155" t="s">
        <v>1525</v>
      </c>
      <c r="D29" s="152" t="s">
        <v>1526</v>
      </c>
      <c r="F29" s="139"/>
      <c r="G29" s="139">
        <v>400000</v>
      </c>
      <c r="H29" s="139"/>
      <c r="I29" s="139"/>
      <c r="J29" s="152" t="s">
        <v>1527</v>
      </c>
      <c r="K29" s="152" t="s">
        <v>1528</v>
      </c>
      <c r="L29" s="168" t="s">
        <v>1187</v>
      </c>
      <c r="M29" s="136" t="s">
        <v>52</v>
      </c>
    </row>
    <row r="30" ht="31.5" spans="1:13">
      <c r="A30" s="189">
        <v>14</v>
      </c>
      <c r="B30" s="206" t="s">
        <v>1529</v>
      </c>
      <c r="C30" s="191" t="s">
        <v>1506</v>
      </c>
      <c r="D30" s="207" t="s">
        <v>1530</v>
      </c>
      <c r="E30" s="193"/>
      <c r="F30" s="193">
        <v>350000</v>
      </c>
      <c r="G30" s="193"/>
      <c r="H30" s="193"/>
      <c r="I30" s="193"/>
      <c r="J30" s="206" t="s">
        <v>1487</v>
      </c>
      <c r="K30" s="217" t="s">
        <v>1488</v>
      </c>
      <c r="L30" s="182" t="s">
        <v>1187</v>
      </c>
      <c r="M30" s="189" t="s">
        <v>52</v>
      </c>
    </row>
    <row r="31" ht="47.25" spans="1:13">
      <c r="A31" s="194"/>
      <c r="B31" s="208"/>
      <c r="C31" s="196" t="s">
        <v>1489</v>
      </c>
      <c r="D31" s="209"/>
      <c r="E31" s="198"/>
      <c r="F31" s="198"/>
      <c r="G31" s="198"/>
      <c r="H31" s="198"/>
      <c r="I31" s="198"/>
      <c r="J31" s="208"/>
      <c r="K31" s="219" t="s">
        <v>1490</v>
      </c>
      <c r="L31" s="223"/>
      <c r="M31" s="194"/>
    </row>
    <row r="32" ht="31.5" spans="1:13">
      <c r="A32" s="189">
        <v>15</v>
      </c>
      <c r="B32" s="210" t="s">
        <v>1529</v>
      </c>
      <c r="C32" s="191" t="s">
        <v>1506</v>
      </c>
      <c r="D32" s="207" t="s">
        <v>1531</v>
      </c>
      <c r="E32" s="193"/>
      <c r="F32" s="193"/>
      <c r="G32" s="193"/>
      <c r="H32" s="193"/>
      <c r="I32" s="193">
        <v>400000</v>
      </c>
      <c r="J32" s="206" t="s">
        <v>1487</v>
      </c>
      <c r="K32" s="217" t="s">
        <v>1488</v>
      </c>
      <c r="L32" s="182" t="s">
        <v>1187</v>
      </c>
      <c r="M32" s="189" t="s">
        <v>52</v>
      </c>
    </row>
    <row r="33" ht="47.25" spans="1:13">
      <c r="A33" s="194"/>
      <c r="B33" s="211"/>
      <c r="C33" s="196" t="s">
        <v>1489</v>
      </c>
      <c r="D33" s="209"/>
      <c r="E33" s="198"/>
      <c r="F33" s="198"/>
      <c r="G33" s="198"/>
      <c r="H33" s="198"/>
      <c r="I33" s="198"/>
      <c r="J33" s="208"/>
      <c r="K33" s="219" t="s">
        <v>1490</v>
      </c>
      <c r="L33" s="223"/>
      <c r="M33" s="194"/>
    </row>
    <row r="34" ht="63" customHeight="1" spans="1:13">
      <c r="A34" s="136">
        <v>16</v>
      </c>
      <c r="B34" s="138" t="s">
        <v>1532</v>
      </c>
      <c r="C34" s="203" t="s">
        <v>1512</v>
      </c>
      <c r="D34" s="138" t="s">
        <v>1533</v>
      </c>
      <c r="E34" s="139">
        <v>250000</v>
      </c>
      <c r="F34" s="139"/>
      <c r="G34" s="139"/>
      <c r="H34" s="139"/>
      <c r="I34" s="139"/>
      <c r="J34" s="152" t="s">
        <v>1496</v>
      </c>
      <c r="K34" s="221" t="s">
        <v>1514</v>
      </c>
      <c r="L34" s="168" t="s">
        <v>1188</v>
      </c>
      <c r="M34" s="136" t="s">
        <v>52</v>
      </c>
    </row>
    <row r="35" ht="31.5" spans="1:13">
      <c r="A35" s="189">
        <v>17</v>
      </c>
      <c r="B35" s="212" t="s">
        <v>1534</v>
      </c>
      <c r="C35" s="191" t="s">
        <v>1535</v>
      </c>
      <c r="D35" s="212" t="s">
        <v>1536</v>
      </c>
      <c r="F35" s="193">
        <v>400000</v>
      </c>
      <c r="G35" s="193"/>
      <c r="H35" s="193"/>
      <c r="I35" s="193"/>
      <c r="J35" s="206" t="s">
        <v>1487</v>
      </c>
      <c r="K35" s="217" t="s">
        <v>1488</v>
      </c>
      <c r="L35" s="182" t="s">
        <v>1188</v>
      </c>
      <c r="M35" s="189" t="s">
        <v>52</v>
      </c>
    </row>
    <row r="36" ht="47.25" spans="1:13">
      <c r="A36" s="194"/>
      <c r="B36" s="213"/>
      <c r="C36" s="196" t="s">
        <v>1489</v>
      </c>
      <c r="D36" s="213"/>
      <c r="F36" s="198"/>
      <c r="G36" s="198"/>
      <c r="H36" s="198"/>
      <c r="I36" s="198"/>
      <c r="J36" s="208"/>
      <c r="K36" s="219" t="s">
        <v>1490</v>
      </c>
      <c r="L36" s="223"/>
      <c r="M36" s="194"/>
    </row>
    <row r="37" ht="47.25" customHeight="1" spans="1:13">
      <c r="A37" s="136">
        <v>18</v>
      </c>
      <c r="B37" s="138" t="s">
        <v>1537</v>
      </c>
      <c r="C37" s="138" t="s">
        <v>1494</v>
      </c>
      <c r="D37" s="138" t="s">
        <v>1538</v>
      </c>
      <c r="E37" s="139"/>
      <c r="F37" s="139"/>
      <c r="G37" s="139">
        <v>300000</v>
      </c>
      <c r="H37" s="139"/>
      <c r="I37" s="139"/>
      <c r="J37" s="152" t="s">
        <v>1496</v>
      </c>
      <c r="K37" s="221" t="s">
        <v>1539</v>
      </c>
      <c r="L37" s="168" t="s">
        <v>1188</v>
      </c>
      <c r="M37" s="136" t="s">
        <v>52</v>
      </c>
    </row>
    <row r="38" ht="47.25" spans="1:13">
      <c r="A38" s="136">
        <v>19</v>
      </c>
      <c r="B38" s="214" t="s">
        <v>1540</v>
      </c>
      <c r="C38" s="138" t="s">
        <v>1494</v>
      </c>
      <c r="D38" s="138" t="s">
        <v>1541</v>
      </c>
      <c r="E38" s="139"/>
      <c r="F38" s="139"/>
      <c r="G38" s="139">
        <v>350000</v>
      </c>
      <c r="H38" s="139"/>
      <c r="I38" s="139"/>
      <c r="J38" s="152" t="s">
        <v>1496</v>
      </c>
      <c r="K38" s="221" t="s">
        <v>1539</v>
      </c>
      <c r="L38" s="168" t="s">
        <v>1188</v>
      </c>
      <c r="M38" s="136" t="s">
        <v>52</v>
      </c>
    </row>
    <row r="39" ht="47.25" spans="1:13">
      <c r="A39" s="136">
        <v>20</v>
      </c>
      <c r="B39" s="152" t="s">
        <v>1540</v>
      </c>
      <c r="C39" s="138" t="s">
        <v>1494</v>
      </c>
      <c r="D39" s="138" t="s">
        <v>1542</v>
      </c>
      <c r="E39" s="139"/>
      <c r="F39" s="139"/>
      <c r="G39" s="139">
        <v>350000</v>
      </c>
      <c r="H39" s="139"/>
      <c r="I39" s="139"/>
      <c r="J39" s="152" t="s">
        <v>1496</v>
      </c>
      <c r="K39" s="221" t="s">
        <v>1539</v>
      </c>
      <c r="L39" s="168" t="s">
        <v>1188</v>
      </c>
      <c r="M39" s="136" t="s">
        <v>52</v>
      </c>
    </row>
    <row r="40" ht="47.25" spans="1:13">
      <c r="A40" s="136">
        <v>21</v>
      </c>
      <c r="B40" s="152" t="s">
        <v>1540</v>
      </c>
      <c r="C40" s="138" t="s">
        <v>1494</v>
      </c>
      <c r="D40" s="138" t="s">
        <v>1543</v>
      </c>
      <c r="E40" s="139"/>
      <c r="F40" s="139"/>
      <c r="G40" s="139">
        <v>350000</v>
      </c>
      <c r="H40" s="139"/>
      <c r="I40" s="139"/>
      <c r="J40" s="152" t="s">
        <v>1496</v>
      </c>
      <c r="K40" s="221" t="s">
        <v>1539</v>
      </c>
      <c r="L40" s="168" t="s">
        <v>1188</v>
      </c>
      <c r="M40" s="136" t="s">
        <v>52</v>
      </c>
    </row>
    <row r="41" ht="47.25" spans="1:13">
      <c r="A41" s="136">
        <v>22</v>
      </c>
      <c r="B41" s="152" t="s">
        <v>1544</v>
      </c>
      <c r="C41" s="155" t="s">
        <v>1525</v>
      </c>
      <c r="D41" s="138" t="s">
        <v>1545</v>
      </c>
      <c r="E41" s="139"/>
      <c r="F41" s="139"/>
      <c r="G41" s="139"/>
      <c r="H41" s="139">
        <v>400000</v>
      </c>
      <c r="I41" s="139"/>
      <c r="J41" s="152" t="s">
        <v>1527</v>
      </c>
      <c r="K41" s="152" t="s">
        <v>1528</v>
      </c>
      <c r="L41" s="168" t="s">
        <v>1188</v>
      </c>
      <c r="M41" s="136" t="s">
        <v>52</v>
      </c>
    </row>
    <row r="42" ht="47.25" spans="1:13">
      <c r="A42" s="136">
        <v>23</v>
      </c>
      <c r="B42" s="152" t="s">
        <v>1544</v>
      </c>
      <c r="C42" s="155" t="s">
        <v>1525</v>
      </c>
      <c r="D42" s="138" t="s">
        <v>1546</v>
      </c>
      <c r="E42" s="139"/>
      <c r="F42" s="139"/>
      <c r="G42" s="139"/>
      <c r="H42" s="139">
        <v>400000</v>
      </c>
      <c r="I42" s="139"/>
      <c r="J42" s="152" t="s">
        <v>1527</v>
      </c>
      <c r="K42" s="152" t="s">
        <v>1528</v>
      </c>
      <c r="L42" s="168" t="s">
        <v>1188</v>
      </c>
      <c r="M42" s="136" t="s">
        <v>52</v>
      </c>
    </row>
    <row r="43" ht="63" spans="1:13">
      <c r="A43" s="136">
        <v>24</v>
      </c>
      <c r="B43" s="152" t="s">
        <v>1547</v>
      </c>
      <c r="C43" s="152" t="s">
        <v>1516</v>
      </c>
      <c r="D43" s="138" t="s">
        <v>1548</v>
      </c>
      <c r="E43" s="139"/>
      <c r="F43" s="139"/>
      <c r="G43" s="139"/>
      <c r="H43" s="139"/>
      <c r="I43" s="139">
        <v>350000</v>
      </c>
      <c r="J43" s="222" t="s">
        <v>1518</v>
      </c>
      <c r="K43" s="152" t="s">
        <v>1519</v>
      </c>
      <c r="L43" s="168" t="s">
        <v>1188</v>
      </c>
      <c r="M43" s="136" t="s">
        <v>52</v>
      </c>
    </row>
    <row r="44" ht="63" spans="1:13">
      <c r="A44" s="136">
        <v>25</v>
      </c>
      <c r="B44" s="152" t="s">
        <v>1547</v>
      </c>
      <c r="C44" s="155" t="s">
        <v>1516</v>
      </c>
      <c r="D44" s="138" t="s">
        <v>1549</v>
      </c>
      <c r="E44" s="139"/>
      <c r="F44" s="139"/>
      <c r="G44" s="139"/>
      <c r="H44" s="139"/>
      <c r="I44" s="139">
        <v>350000</v>
      </c>
      <c r="J44" s="222" t="s">
        <v>1518</v>
      </c>
      <c r="K44" s="155" t="s">
        <v>1519</v>
      </c>
      <c r="L44" s="168" t="s">
        <v>1188</v>
      </c>
      <c r="M44" s="136" t="s">
        <v>52</v>
      </c>
    </row>
    <row r="45" ht="63" spans="1:13">
      <c r="A45" s="136">
        <v>26</v>
      </c>
      <c r="B45" s="152" t="s">
        <v>1547</v>
      </c>
      <c r="C45" s="155" t="s">
        <v>1516</v>
      </c>
      <c r="D45" s="138" t="s">
        <v>1550</v>
      </c>
      <c r="E45" s="139"/>
      <c r="F45" s="139"/>
      <c r="G45" s="139"/>
      <c r="H45" s="139"/>
      <c r="I45" s="139">
        <v>350000</v>
      </c>
      <c r="J45" s="222" t="s">
        <v>1518</v>
      </c>
      <c r="K45" s="155" t="s">
        <v>1519</v>
      </c>
      <c r="L45" s="168" t="s">
        <v>1188</v>
      </c>
      <c r="M45" s="136" t="s">
        <v>52</v>
      </c>
    </row>
    <row r="46" ht="63" spans="1:13">
      <c r="A46" s="136">
        <v>27</v>
      </c>
      <c r="B46" s="152" t="s">
        <v>1547</v>
      </c>
      <c r="C46" s="155" t="s">
        <v>1516</v>
      </c>
      <c r="D46" s="138" t="s">
        <v>1551</v>
      </c>
      <c r="E46" s="139"/>
      <c r="F46" s="139"/>
      <c r="G46" s="139"/>
      <c r="H46" s="139"/>
      <c r="I46" s="139">
        <v>350000</v>
      </c>
      <c r="J46" s="222" t="s">
        <v>1518</v>
      </c>
      <c r="K46" s="155" t="s">
        <v>1519</v>
      </c>
      <c r="L46" s="168" t="s">
        <v>1188</v>
      </c>
      <c r="M46" s="136" t="s">
        <v>52</v>
      </c>
    </row>
    <row r="47" ht="47.25" spans="1:13">
      <c r="A47" s="136">
        <v>28</v>
      </c>
      <c r="B47" s="137" t="s">
        <v>1552</v>
      </c>
      <c r="C47" s="138" t="s">
        <v>1494</v>
      </c>
      <c r="D47" s="202" t="s">
        <v>1553</v>
      </c>
      <c r="E47" s="139"/>
      <c r="F47" s="139"/>
      <c r="G47" s="139">
        <v>350000</v>
      </c>
      <c r="H47" s="139"/>
      <c r="I47" s="139"/>
      <c r="J47" s="152" t="s">
        <v>1496</v>
      </c>
      <c r="K47" s="221" t="s">
        <v>1539</v>
      </c>
      <c r="L47" s="168" t="s">
        <v>1189</v>
      </c>
      <c r="M47" s="136" t="s">
        <v>52</v>
      </c>
    </row>
    <row r="48" ht="31.5" spans="1:13">
      <c r="A48" s="189">
        <v>29</v>
      </c>
      <c r="B48" s="154" t="s">
        <v>1554</v>
      </c>
      <c r="C48" s="191" t="s">
        <v>1506</v>
      </c>
      <c r="D48" s="199" t="s">
        <v>1555</v>
      </c>
      <c r="E48" s="193"/>
      <c r="F48" s="193"/>
      <c r="G48" s="193"/>
      <c r="H48" s="193"/>
      <c r="I48" s="193">
        <v>500000</v>
      </c>
      <c r="J48" s="206" t="s">
        <v>1487</v>
      </c>
      <c r="K48" s="217" t="s">
        <v>1488</v>
      </c>
      <c r="L48" s="182" t="s">
        <v>1189</v>
      </c>
      <c r="M48" s="189" t="s">
        <v>52</v>
      </c>
    </row>
    <row r="49" ht="47.25" spans="1:13">
      <c r="A49" s="194"/>
      <c r="B49" s="200"/>
      <c r="C49" s="196" t="s">
        <v>1489</v>
      </c>
      <c r="D49" s="201"/>
      <c r="E49" s="198"/>
      <c r="F49" s="198"/>
      <c r="G49" s="198"/>
      <c r="H49" s="198"/>
      <c r="I49" s="198"/>
      <c r="J49" s="208"/>
      <c r="K49" s="219" t="s">
        <v>1490</v>
      </c>
      <c r="L49" s="223"/>
      <c r="M49" s="194"/>
    </row>
    <row r="50" ht="47.25" customHeight="1" spans="1:13">
      <c r="A50" s="136">
        <v>30</v>
      </c>
      <c r="B50" s="137" t="s">
        <v>1556</v>
      </c>
      <c r="C50" s="203" t="s">
        <v>1512</v>
      </c>
      <c r="D50" s="202" t="s">
        <v>1557</v>
      </c>
      <c r="E50" s="139"/>
      <c r="F50" s="139"/>
      <c r="G50" s="139"/>
      <c r="H50" s="139"/>
      <c r="I50" s="139">
        <v>150000</v>
      </c>
      <c r="J50" s="152" t="s">
        <v>1496</v>
      </c>
      <c r="K50" s="221" t="s">
        <v>1514</v>
      </c>
      <c r="L50" s="168" t="s">
        <v>1189</v>
      </c>
      <c r="M50" s="136" t="s">
        <v>52</v>
      </c>
    </row>
    <row r="51" ht="63" spans="1:13">
      <c r="A51" s="136">
        <v>31</v>
      </c>
      <c r="B51" s="137" t="s">
        <v>1558</v>
      </c>
      <c r="C51" s="155" t="s">
        <v>1516</v>
      </c>
      <c r="D51" s="202" t="s">
        <v>1559</v>
      </c>
      <c r="E51" s="139"/>
      <c r="F51" s="139"/>
      <c r="G51" s="139"/>
      <c r="H51" s="139"/>
      <c r="I51" s="139">
        <v>350000</v>
      </c>
      <c r="J51" s="222" t="s">
        <v>1518</v>
      </c>
      <c r="K51" s="155" t="s">
        <v>1519</v>
      </c>
      <c r="L51" s="168" t="s">
        <v>1189</v>
      </c>
      <c r="M51" s="136" t="s">
        <v>52</v>
      </c>
    </row>
    <row r="52" ht="63" spans="1:13">
      <c r="A52" s="136">
        <v>32</v>
      </c>
      <c r="B52" s="137" t="s">
        <v>1560</v>
      </c>
      <c r="C52" s="203" t="s">
        <v>1512</v>
      </c>
      <c r="D52" s="202" t="s">
        <v>1561</v>
      </c>
      <c r="E52" s="139">
        <v>100000</v>
      </c>
      <c r="F52" s="139"/>
      <c r="G52" s="139"/>
      <c r="H52" s="139"/>
      <c r="I52" s="139"/>
      <c r="J52" s="152" t="s">
        <v>1496</v>
      </c>
      <c r="K52" s="221" t="s">
        <v>1514</v>
      </c>
      <c r="L52" s="168" t="s">
        <v>1190</v>
      </c>
      <c r="M52" s="136" t="s">
        <v>52</v>
      </c>
    </row>
    <row r="53" ht="63" spans="1:13">
      <c r="A53" s="136">
        <v>33</v>
      </c>
      <c r="B53" s="137" t="s">
        <v>1562</v>
      </c>
      <c r="C53" s="203" t="s">
        <v>1512</v>
      </c>
      <c r="D53" s="202" t="s">
        <v>1563</v>
      </c>
      <c r="E53" s="139"/>
      <c r="F53" s="139">
        <v>100000</v>
      </c>
      <c r="G53" s="139"/>
      <c r="H53" s="139"/>
      <c r="I53" s="139"/>
      <c r="J53" s="152" t="s">
        <v>1496</v>
      </c>
      <c r="K53" s="221" t="s">
        <v>1514</v>
      </c>
      <c r="L53" s="168" t="s">
        <v>1190</v>
      </c>
      <c r="M53" s="136" t="s">
        <v>52</v>
      </c>
    </row>
    <row r="54" ht="31.5" spans="1:13">
      <c r="A54" s="189">
        <v>34</v>
      </c>
      <c r="B54" s="154" t="s">
        <v>1564</v>
      </c>
      <c r="C54" s="191" t="s">
        <v>1506</v>
      </c>
      <c r="D54" s="199" t="s">
        <v>1565</v>
      </c>
      <c r="E54" s="193"/>
      <c r="F54" s="193"/>
      <c r="G54" s="193">
        <v>750000</v>
      </c>
      <c r="H54" s="193"/>
      <c r="I54" s="193"/>
      <c r="J54" s="206" t="s">
        <v>1487</v>
      </c>
      <c r="K54" s="217" t="s">
        <v>1488</v>
      </c>
      <c r="L54" s="182" t="s">
        <v>1190</v>
      </c>
      <c r="M54" s="189" t="s">
        <v>52</v>
      </c>
    </row>
    <row r="55" ht="47.25" spans="1:13">
      <c r="A55" s="194"/>
      <c r="B55" s="200"/>
      <c r="C55" s="196" t="s">
        <v>1489</v>
      </c>
      <c r="D55" s="201"/>
      <c r="E55" s="198"/>
      <c r="F55" s="198"/>
      <c r="G55" s="198"/>
      <c r="H55" s="198"/>
      <c r="I55" s="198"/>
      <c r="J55" s="208"/>
      <c r="K55" s="219" t="s">
        <v>1490</v>
      </c>
      <c r="L55" s="223"/>
      <c r="M55" s="194"/>
    </row>
    <row r="56" ht="78.75" spans="1:13">
      <c r="A56" s="189">
        <v>35</v>
      </c>
      <c r="B56" s="154" t="s">
        <v>1564</v>
      </c>
      <c r="C56" s="191" t="s">
        <v>1566</v>
      </c>
      <c r="D56" s="199" t="s">
        <v>1567</v>
      </c>
      <c r="E56" s="193"/>
      <c r="F56" s="193"/>
      <c r="G56" s="193"/>
      <c r="H56" s="193">
        <v>750000</v>
      </c>
      <c r="I56" s="193"/>
      <c r="J56" s="206" t="s">
        <v>1487</v>
      </c>
      <c r="K56" s="217" t="s">
        <v>1568</v>
      </c>
      <c r="L56" s="182" t="s">
        <v>1190</v>
      </c>
      <c r="M56" s="189" t="s">
        <v>52</v>
      </c>
    </row>
    <row r="57" ht="47.25" spans="1:13">
      <c r="A57" s="136">
        <v>36</v>
      </c>
      <c r="B57" s="137" t="s">
        <v>1569</v>
      </c>
      <c r="C57" s="138" t="s">
        <v>1494</v>
      </c>
      <c r="D57" s="202" t="s">
        <v>1570</v>
      </c>
      <c r="E57" s="139"/>
      <c r="F57" s="139"/>
      <c r="G57" s="139"/>
      <c r="H57" s="139"/>
      <c r="I57" s="139">
        <v>350000</v>
      </c>
      <c r="J57" s="152" t="s">
        <v>1496</v>
      </c>
      <c r="K57" s="221" t="s">
        <v>1539</v>
      </c>
      <c r="L57" s="168" t="s">
        <v>1190</v>
      </c>
      <c r="M57" s="136" t="s">
        <v>52</v>
      </c>
    </row>
    <row r="58" ht="47.25" spans="1:13">
      <c r="A58" s="136">
        <v>37</v>
      </c>
      <c r="B58" s="152" t="s">
        <v>1571</v>
      </c>
      <c r="C58" s="155" t="s">
        <v>1572</v>
      </c>
      <c r="D58" s="152" t="s">
        <v>1573</v>
      </c>
      <c r="E58" s="139">
        <v>300000</v>
      </c>
      <c r="F58" s="139"/>
      <c r="G58" s="139"/>
      <c r="H58" s="139"/>
      <c r="I58" s="139"/>
      <c r="J58" s="222" t="s">
        <v>1574</v>
      </c>
      <c r="K58" s="155" t="s">
        <v>1575</v>
      </c>
      <c r="L58" s="168" t="s">
        <v>1191</v>
      </c>
      <c r="M58" s="136" t="s">
        <v>52</v>
      </c>
    </row>
    <row r="59" ht="78.75" spans="1:13">
      <c r="A59" s="136">
        <v>38</v>
      </c>
      <c r="B59" s="212" t="s">
        <v>1576</v>
      </c>
      <c r="C59" s="138" t="s">
        <v>1577</v>
      </c>
      <c r="D59" s="152" t="s">
        <v>1578</v>
      </c>
      <c r="E59" s="139"/>
      <c r="F59" s="139"/>
      <c r="G59" s="139"/>
      <c r="H59" s="139">
        <v>400000</v>
      </c>
      <c r="I59" s="139"/>
      <c r="J59" s="152" t="s">
        <v>1579</v>
      </c>
      <c r="K59" s="221" t="s">
        <v>1580</v>
      </c>
      <c r="L59" s="168" t="s">
        <v>1192</v>
      </c>
      <c r="M59" s="136" t="s">
        <v>52</v>
      </c>
    </row>
    <row r="60" ht="78.75" spans="1:13">
      <c r="A60" s="136">
        <v>39</v>
      </c>
      <c r="B60" s="212" t="s">
        <v>1576</v>
      </c>
      <c r="C60" s="138" t="s">
        <v>1577</v>
      </c>
      <c r="D60" s="152" t="s">
        <v>1581</v>
      </c>
      <c r="E60" s="139"/>
      <c r="F60" s="139"/>
      <c r="G60" s="139"/>
      <c r="H60" s="139">
        <v>400000</v>
      </c>
      <c r="I60" s="139"/>
      <c r="J60" s="152" t="s">
        <v>1579</v>
      </c>
      <c r="K60" s="221" t="s">
        <v>1580</v>
      </c>
      <c r="L60" s="168" t="s">
        <v>1192</v>
      </c>
      <c r="M60" s="136" t="s">
        <v>52</v>
      </c>
    </row>
    <row r="61" ht="78.75" spans="1:13">
      <c r="A61" s="136">
        <v>40</v>
      </c>
      <c r="B61" s="212" t="s">
        <v>1576</v>
      </c>
      <c r="C61" s="138" t="s">
        <v>1577</v>
      </c>
      <c r="D61" s="152" t="s">
        <v>1582</v>
      </c>
      <c r="E61" s="139"/>
      <c r="F61" s="139">
        <v>400000</v>
      </c>
      <c r="G61" s="139"/>
      <c r="H61" s="139"/>
      <c r="I61" s="139"/>
      <c r="J61" s="152" t="s">
        <v>1579</v>
      </c>
      <c r="K61" s="221" t="s">
        <v>1580</v>
      </c>
      <c r="L61" s="168" t="s">
        <v>1192</v>
      </c>
      <c r="M61" s="136" t="s">
        <v>52</v>
      </c>
    </row>
    <row r="62" ht="31.5" spans="1:13">
      <c r="A62" s="189">
        <v>41</v>
      </c>
      <c r="B62" s="212" t="s">
        <v>1583</v>
      </c>
      <c r="C62" s="191" t="s">
        <v>1535</v>
      </c>
      <c r="D62" s="215" t="s">
        <v>1584</v>
      </c>
      <c r="E62" s="193"/>
      <c r="F62" s="193"/>
      <c r="G62" s="193"/>
      <c r="H62" s="193"/>
      <c r="I62" s="193">
        <v>400000</v>
      </c>
      <c r="J62" s="206" t="s">
        <v>1487</v>
      </c>
      <c r="K62" s="217" t="s">
        <v>1488</v>
      </c>
      <c r="L62" s="182" t="s">
        <v>1192</v>
      </c>
      <c r="M62" s="189" t="s">
        <v>52</v>
      </c>
    </row>
    <row r="63" ht="47.25" spans="1:13">
      <c r="A63" s="194"/>
      <c r="B63" s="213"/>
      <c r="C63" s="196" t="s">
        <v>1489</v>
      </c>
      <c r="D63" s="216"/>
      <c r="E63" s="198"/>
      <c r="F63" s="198"/>
      <c r="G63" s="198"/>
      <c r="H63" s="198"/>
      <c r="I63" s="198"/>
      <c r="J63" s="208"/>
      <c r="K63" s="219" t="s">
        <v>1490</v>
      </c>
      <c r="L63" s="223"/>
      <c r="M63" s="194"/>
    </row>
    <row r="64" ht="31.5" spans="1:13">
      <c r="A64" s="189">
        <v>42</v>
      </c>
      <c r="B64" s="154" t="s">
        <v>1585</v>
      </c>
      <c r="C64" s="191" t="s">
        <v>1506</v>
      </c>
      <c r="D64" s="199" t="s">
        <v>1586</v>
      </c>
      <c r="E64" s="193"/>
      <c r="F64" s="193">
        <v>400000</v>
      </c>
      <c r="G64" s="193"/>
      <c r="H64" s="193"/>
      <c r="I64" s="193"/>
      <c r="J64" s="206" t="s">
        <v>1487</v>
      </c>
      <c r="K64" s="217" t="s">
        <v>1488</v>
      </c>
      <c r="L64" s="182" t="s">
        <v>1193</v>
      </c>
      <c r="M64" s="189" t="s">
        <v>52</v>
      </c>
    </row>
    <row r="65" ht="47.25" spans="1:13">
      <c r="A65" s="194"/>
      <c r="B65" s="200"/>
      <c r="C65" s="196" t="s">
        <v>1489</v>
      </c>
      <c r="D65" s="201"/>
      <c r="E65" s="198"/>
      <c r="F65" s="198"/>
      <c r="G65" s="198"/>
      <c r="H65" s="198"/>
      <c r="I65" s="198"/>
      <c r="J65" s="208"/>
      <c r="K65" s="219" t="s">
        <v>1490</v>
      </c>
      <c r="L65" s="223"/>
      <c r="M65" s="194"/>
    </row>
    <row r="66" ht="31.5" spans="1:13">
      <c r="A66" s="189">
        <v>43</v>
      </c>
      <c r="B66" s="154" t="s">
        <v>1585</v>
      </c>
      <c r="C66" s="191" t="s">
        <v>1506</v>
      </c>
      <c r="D66" s="199" t="s">
        <v>1587</v>
      </c>
      <c r="E66" s="193"/>
      <c r="F66" s="193">
        <v>400000</v>
      </c>
      <c r="G66" s="193"/>
      <c r="H66" s="193"/>
      <c r="I66" s="193"/>
      <c r="J66" s="206" t="s">
        <v>1487</v>
      </c>
      <c r="K66" s="217" t="s">
        <v>1488</v>
      </c>
      <c r="L66" s="182" t="s">
        <v>1193</v>
      </c>
      <c r="M66" s="189" t="s">
        <v>52</v>
      </c>
    </row>
    <row r="67" ht="47.25" spans="1:13">
      <c r="A67" s="194"/>
      <c r="B67" s="200"/>
      <c r="C67" s="196" t="s">
        <v>1489</v>
      </c>
      <c r="D67" s="201"/>
      <c r="E67" s="198"/>
      <c r="F67" s="198"/>
      <c r="G67" s="198"/>
      <c r="H67" s="198"/>
      <c r="I67" s="198"/>
      <c r="J67" s="208"/>
      <c r="K67" s="219" t="s">
        <v>1490</v>
      </c>
      <c r="L67" s="223"/>
      <c r="M67" s="194"/>
    </row>
    <row r="68" ht="31.5" spans="1:13">
      <c r="A68" s="189">
        <v>44</v>
      </c>
      <c r="B68" s="154" t="s">
        <v>1585</v>
      </c>
      <c r="C68" s="191" t="s">
        <v>1506</v>
      </c>
      <c r="D68" s="199" t="s">
        <v>1588</v>
      </c>
      <c r="E68" s="193"/>
      <c r="F68" s="193"/>
      <c r="G68" s="193">
        <v>400000</v>
      </c>
      <c r="H68" s="193"/>
      <c r="I68" s="193"/>
      <c r="J68" s="206" t="s">
        <v>1487</v>
      </c>
      <c r="K68" s="217" t="s">
        <v>1488</v>
      </c>
      <c r="L68" s="182" t="s">
        <v>1193</v>
      </c>
      <c r="M68" s="189" t="s">
        <v>52</v>
      </c>
    </row>
    <row r="69" ht="47.25" spans="1:13">
      <c r="A69" s="194"/>
      <c r="B69" s="200"/>
      <c r="C69" s="196" t="s">
        <v>1489</v>
      </c>
      <c r="D69" s="201"/>
      <c r="E69" s="198"/>
      <c r="F69" s="198"/>
      <c r="G69" s="198"/>
      <c r="H69" s="198"/>
      <c r="I69" s="198"/>
      <c r="J69" s="208"/>
      <c r="K69" s="219" t="s">
        <v>1490</v>
      </c>
      <c r="L69" s="223"/>
      <c r="M69" s="194"/>
    </row>
    <row r="70" ht="31.5" spans="1:13">
      <c r="A70" s="189">
        <v>45</v>
      </c>
      <c r="B70" s="154" t="s">
        <v>1585</v>
      </c>
      <c r="C70" s="191" t="s">
        <v>1506</v>
      </c>
      <c r="D70" s="199" t="s">
        <v>1589</v>
      </c>
      <c r="E70" s="193"/>
      <c r="F70" s="193"/>
      <c r="G70" s="193"/>
      <c r="H70" s="193"/>
      <c r="I70" s="193">
        <v>400000</v>
      </c>
      <c r="J70" s="206" t="s">
        <v>1487</v>
      </c>
      <c r="K70" s="217" t="s">
        <v>1488</v>
      </c>
      <c r="L70" s="182" t="s">
        <v>1193</v>
      </c>
      <c r="M70" s="189" t="s">
        <v>52</v>
      </c>
    </row>
    <row r="71" ht="47.25" spans="1:13">
      <c r="A71" s="194"/>
      <c r="B71" s="200"/>
      <c r="C71" s="196" t="s">
        <v>1489</v>
      </c>
      <c r="D71" s="201"/>
      <c r="E71" s="198"/>
      <c r="F71" s="198"/>
      <c r="G71" s="198"/>
      <c r="H71" s="198"/>
      <c r="I71" s="198"/>
      <c r="J71" s="208"/>
      <c r="K71" s="219" t="s">
        <v>1490</v>
      </c>
      <c r="L71" s="223"/>
      <c r="M71" s="194"/>
    </row>
    <row r="72" ht="63" spans="1:13">
      <c r="A72" s="136">
        <v>46</v>
      </c>
      <c r="B72" s="152" t="s">
        <v>1590</v>
      </c>
      <c r="C72" s="203" t="s">
        <v>1512</v>
      </c>
      <c r="D72" s="152" t="s">
        <v>1591</v>
      </c>
      <c r="E72" s="139"/>
      <c r="F72" s="139"/>
      <c r="G72" s="139">
        <v>200000</v>
      </c>
      <c r="H72" s="139"/>
      <c r="I72" s="139"/>
      <c r="J72" s="152" t="s">
        <v>1496</v>
      </c>
      <c r="K72" s="221" t="s">
        <v>1514</v>
      </c>
      <c r="L72" s="168" t="s">
        <v>1194</v>
      </c>
      <c r="M72" s="136" t="s">
        <v>52</v>
      </c>
    </row>
    <row r="73" ht="31.5" spans="1:13">
      <c r="A73" s="189">
        <v>47</v>
      </c>
      <c r="B73" s="210" t="s">
        <v>1592</v>
      </c>
      <c r="C73" s="191" t="s">
        <v>1593</v>
      </c>
      <c r="D73" s="210" t="s">
        <v>1594</v>
      </c>
      <c r="E73" s="193"/>
      <c r="F73" s="193"/>
      <c r="G73" s="193"/>
      <c r="H73" s="193">
        <v>250000</v>
      </c>
      <c r="I73" s="193"/>
      <c r="J73" s="206" t="s">
        <v>1487</v>
      </c>
      <c r="K73" s="155" t="s">
        <v>1488</v>
      </c>
      <c r="L73" s="182" t="s">
        <v>1194</v>
      </c>
      <c r="M73" s="189" t="s">
        <v>52</v>
      </c>
    </row>
    <row r="74" ht="47.25" spans="1:13">
      <c r="A74" s="194"/>
      <c r="B74" s="211"/>
      <c r="C74" s="196" t="s">
        <v>1489</v>
      </c>
      <c r="D74" s="211"/>
      <c r="E74" s="198"/>
      <c r="F74" s="198"/>
      <c r="G74" s="198"/>
      <c r="H74" s="198"/>
      <c r="I74" s="198"/>
      <c r="J74" s="208"/>
      <c r="K74" s="232" t="s">
        <v>1490</v>
      </c>
      <c r="L74" s="223"/>
      <c r="M74" s="194"/>
    </row>
    <row r="75" ht="47.25" customHeight="1" spans="1:13">
      <c r="A75" s="136">
        <v>48</v>
      </c>
      <c r="B75" s="152" t="s">
        <v>1595</v>
      </c>
      <c r="C75" s="203" t="s">
        <v>1512</v>
      </c>
      <c r="D75" s="152" t="s">
        <v>1596</v>
      </c>
      <c r="E75" s="139"/>
      <c r="F75" s="139"/>
      <c r="G75" s="139"/>
      <c r="H75" s="139"/>
      <c r="I75" s="139">
        <v>200000</v>
      </c>
      <c r="J75" s="152" t="s">
        <v>1496</v>
      </c>
      <c r="K75" s="221" t="s">
        <v>1514</v>
      </c>
      <c r="L75" s="168" t="s">
        <v>1194</v>
      </c>
      <c r="M75" s="136" t="s">
        <v>52</v>
      </c>
    </row>
    <row r="76" ht="47.25" spans="1:13">
      <c r="A76" s="136">
        <v>49</v>
      </c>
      <c r="B76" s="152" t="s">
        <v>1597</v>
      </c>
      <c r="C76" s="152" t="s">
        <v>1598</v>
      </c>
      <c r="D76" s="152" t="s">
        <v>1599</v>
      </c>
      <c r="E76" s="139">
        <v>250000</v>
      </c>
      <c r="F76" s="139"/>
      <c r="G76" s="139"/>
      <c r="H76" s="139"/>
      <c r="I76" s="139"/>
      <c r="J76" s="222" t="s">
        <v>1574</v>
      </c>
      <c r="K76" s="152" t="s">
        <v>1575</v>
      </c>
      <c r="L76" s="168" t="s">
        <v>1195</v>
      </c>
      <c r="M76" s="136" t="s">
        <v>52</v>
      </c>
    </row>
    <row r="77" ht="47.25" spans="1:13">
      <c r="A77" s="136">
        <v>50</v>
      </c>
      <c r="B77" s="137" t="s">
        <v>1600</v>
      </c>
      <c r="C77" s="138" t="s">
        <v>1494</v>
      </c>
      <c r="D77" s="202" t="s">
        <v>1601</v>
      </c>
      <c r="E77" s="139"/>
      <c r="F77" s="139"/>
      <c r="G77" s="139"/>
      <c r="H77" s="139"/>
      <c r="I77" s="139">
        <v>350000</v>
      </c>
      <c r="J77" s="152" t="s">
        <v>1496</v>
      </c>
      <c r="K77" s="221" t="s">
        <v>1539</v>
      </c>
      <c r="L77" s="168" t="s">
        <v>1195</v>
      </c>
      <c r="M77" s="136" t="s">
        <v>52</v>
      </c>
    </row>
    <row r="78" ht="47.25" spans="1:13">
      <c r="A78" s="136">
        <v>51</v>
      </c>
      <c r="B78" s="137" t="s">
        <v>1600</v>
      </c>
      <c r="C78" s="138" t="s">
        <v>1494</v>
      </c>
      <c r="D78" s="202" t="s">
        <v>1602</v>
      </c>
      <c r="E78" s="139"/>
      <c r="F78" s="139"/>
      <c r="G78" s="139"/>
      <c r="H78" s="139"/>
      <c r="I78" s="139">
        <v>350000</v>
      </c>
      <c r="J78" s="152" t="s">
        <v>1496</v>
      </c>
      <c r="K78" s="221" t="s">
        <v>1539</v>
      </c>
      <c r="L78" s="168" t="s">
        <v>1195</v>
      </c>
      <c r="M78" s="136" t="s">
        <v>52</v>
      </c>
    </row>
    <row r="79" ht="63" spans="1:13">
      <c r="A79" s="136">
        <v>52</v>
      </c>
      <c r="B79" s="137" t="s">
        <v>1603</v>
      </c>
      <c r="C79" s="203" t="s">
        <v>1512</v>
      </c>
      <c r="D79" s="202" t="s">
        <v>1604</v>
      </c>
      <c r="E79" s="139"/>
      <c r="F79" s="139"/>
      <c r="G79" s="139"/>
      <c r="H79" s="139">
        <v>150000</v>
      </c>
      <c r="I79" s="139"/>
      <c r="J79" s="152" t="s">
        <v>1496</v>
      </c>
      <c r="K79" s="221" t="s">
        <v>1514</v>
      </c>
      <c r="L79" s="168" t="s">
        <v>1195</v>
      </c>
      <c r="M79" s="136" t="s">
        <v>52</v>
      </c>
    </row>
    <row r="80" ht="63" spans="1:13">
      <c r="A80" s="136">
        <v>53</v>
      </c>
      <c r="B80" s="137" t="s">
        <v>1603</v>
      </c>
      <c r="C80" s="203" t="s">
        <v>1512</v>
      </c>
      <c r="D80" s="202" t="s">
        <v>1605</v>
      </c>
      <c r="E80" s="139"/>
      <c r="F80" s="139"/>
      <c r="G80" s="139"/>
      <c r="H80" s="139">
        <v>250000</v>
      </c>
      <c r="I80" s="139"/>
      <c r="J80" s="152" t="s">
        <v>1496</v>
      </c>
      <c r="K80" s="221" t="s">
        <v>1514</v>
      </c>
      <c r="L80" s="168" t="s">
        <v>1195</v>
      </c>
      <c r="M80" s="136" t="s">
        <v>52</v>
      </c>
    </row>
    <row r="81" ht="63" spans="1:13">
      <c r="A81" s="136">
        <v>54</v>
      </c>
      <c r="B81" s="137" t="s">
        <v>1603</v>
      </c>
      <c r="C81" s="203" t="s">
        <v>1512</v>
      </c>
      <c r="D81" s="202" t="s">
        <v>1606</v>
      </c>
      <c r="E81" s="139"/>
      <c r="F81" s="139"/>
      <c r="G81" s="139"/>
      <c r="H81" s="139">
        <v>100000</v>
      </c>
      <c r="I81" s="139"/>
      <c r="J81" s="152" t="s">
        <v>1496</v>
      </c>
      <c r="K81" s="221" t="s">
        <v>1514</v>
      </c>
      <c r="L81" s="168" t="s">
        <v>1195</v>
      </c>
      <c r="M81" s="136" t="s">
        <v>52</v>
      </c>
    </row>
    <row r="82" ht="47.25" spans="1:13">
      <c r="A82" s="136">
        <v>55</v>
      </c>
      <c r="B82" s="137" t="s">
        <v>1600</v>
      </c>
      <c r="C82" s="138" t="s">
        <v>1494</v>
      </c>
      <c r="D82" s="202" t="s">
        <v>1607</v>
      </c>
      <c r="E82" s="139"/>
      <c r="F82" s="139"/>
      <c r="G82" s="139"/>
      <c r="H82" s="139"/>
      <c r="I82" s="139">
        <v>350000</v>
      </c>
      <c r="J82" s="152" t="s">
        <v>1496</v>
      </c>
      <c r="K82" s="221" t="s">
        <v>1539</v>
      </c>
      <c r="L82" s="168" t="s">
        <v>1195</v>
      </c>
      <c r="M82" s="136" t="s">
        <v>52</v>
      </c>
    </row>
    <row r="83" ht="31.5" spans="1:13">
      <c r="A83" s="189">
        <v>56</v>
      </c>
      <c r="B83" s="154" t="s">
        <v>1608</v>
      </c>
      <c r="C83" s="191" t="s">
        <v>1506</v>
      </c>
      <c r="D83" s="199" t="s">
        <v>1609</v>
      </c>
      <c r="E83" s="193"/>
      <c r="F83" s="193"/>
      <c r="G83" s="193">
        <v>400000</v>
      </c>
      <c r="H83" s="193"/>
      <c r="I83" s="193"/>
      <c r="J83" s="206" t="s">
        <v>1487</v>
      </c>
      <c r="K83" s="217" t="s">
        <v>1488</v>
      </c>
      <c r="L83" s="182" t="s">
        <v>1195</v>
      </c>
      <c r="M83" s="189" t="s">
        <v>52</v>
      </c>
    </row>
    <row r="84" ht="47.25" spans="1:13">
      <c r="A84" s="194"/>
      <c r="B84" s="200"/>
      <c r="C84" s="196" t="s">
        <v>1489</v>
      </c>
      <c r="D84" s="201"/>
      <c r="E84" s="198"/>
      <c r="F84" s="198"/>
      <c r="G84" s="198"/>
      <c r="H84" s="198"/>
      <c r="I84" s="198"/>
      <c r="J84" s="208"/>
      <c r="K84" s="219" t="s">
        <v>1490</v>
      </c>
      <c r="L84" s="223"/>
      <c r="M84" s="194"/>
    </row>
    <row r="85" ht="47.25" customHeight="1" spans="1:13">
      <c r="A85" s="136">
        <v>57</v>
      </c>
      <c r="B85" s="137" t="s">
        <v>1600</v>
      </c>
      <c r="C85" s="138" t="s">
        <v>1494</v>
      </c>
      <c r="D85" s="202" t="s">
        <v>1610</v>
      </c>
      <c r="E85" s="139"/>
      <c r="F85" s="139"/>
      <c r="G85" s="139"/>
      <c r="H85" s="139">
        <v>350000</v>
      </c>
      <c r="I85" s="139"/>
      <c r="J85" s="152" t="s">
        <v>1496</v>
      </c>
      <c r="K85" s="221" t="s">
        <v>1514</v>
      </c>
      <c r="L85" s="168" t="s">
        <v>1195</v>
      </c>
      <c r="M85" s="136" t="s">
        <v>52</v>
      </c>
    </row>
    <row r="86" ht="47.25" spans="1:13">
      <c r="A86" s="136">
        <v>58</v>
      </c>
      <c r="B86" s="137" t="s">
        <v>1611</v>
      </c>
      <c r="C86" s="155" t="s">
        <v>1525</v>
      </c>
      <c r="D86" s="202" t="s">
        <v>1612</v>
      </c>
      <c r="E86" s="139"/>
      <c r="F86" s="139"/>
      <c r="G86" s="139"/>
      <c r="H86" s="139"/>
      <c r="I86" s="139">
        <v>400000</v>
      </c>
      <c r="J86" s="152" t="s">
        <v>1527</v>
      </c>
      <c r="K86" s="152" t="s">
        <v>1528</v>
      </c>
      <c r="L86" s="168" t="s">
        <v>1197</v>
      </c>
      <c r="M86" s="136" t="s">
        <v>52</v>
      </c>
    </row>
    <row r="87" ht="63" spans="1:13">
      <c r="A87" s="136">
        <v>59</v>
      </c>
      <c r="B87" s="137" t="s">
        <v>1613</v>
      </c>
      <c r="C87" s="138" t="s">
        <v>1494</v>
      </c>
      <c r="D87" s="202" t="s">
        <v>1614</v>
      </c>
      <c r="E87" s="139">
        <v>400000</v>
      </c>
      <c r="F87" s="139"/>
      <c r="G87" s="139"/>
      <c r="H87" s="139"/>
      <c r="I87" s="139"/>
      <c r="J87" s="152" t="s">
        <v>1496</v>
      </c>
      <c r="K87" s="221" t="s">
        <v>1514</v>
      </c>
      <c r="L87" s="168" t="s">
        <v>1197</v>
      </c>
      <c r="M87" s="136" t="s">
        <v>52</v>
      </c>
    </row>
    <row r="88" ht="63" spans="1:13">
      <c r="A88" s="136">
        <v>60</v>
      </c>
      <c r="B88" s="152" t="s">
        <v>1615</v>
      </c>
      <c r="C88" s="203" t="s">
        <v>1512</v>
      </c>
      <c r="D88" s="152" t="s">
        <v>1616</v>
      </c>
      <c r="E88" s="139"/>
      <c r="F88" s="139">
        <v>100000</v>
      </c>
      <c r="G88" s="139"/>
      <c r="H88" s="139"/>
      <c r="I88" s="139"/>
      <c r="J88" s="152" t="s">
        <v>1496</v>
      </c>
      <c r="K88" s="221" t="s">
        <v>1514</v>
      </c>
      <c r="L88" s="168" t="s">
        <v>1197</v>
      </c>
      <c r="M88" s="136" t="s">
        <v>52</v>
      </c>
    </row>
    <row r="89" ht="31.5" spans="1:13">
      <c r="A89" s="189">
        <v>61</v>
      </c>
      <c r="B89" s="210" t="s">
        <v>1617</v>
      </c>
      <c r="C89" s="191" t="s">
        <v>1506</v>
      </c>
      <c r="D89" s="207" t="s">
        <v>1618</v>
      </c>
      <c r="E89" s="193"/>
      <c r="F89" s="193">
        <v>350000</v>
      </c>
      <c r="G89" s="193"/>
      <c r="H89" s="193"/>
      <c r="I89" s="193"/>
      <c r="J89" s="206" t="s">
        <v>1487</v>
      </c>
      <c r="K89" s="217" t="s">
        <v>1488</v>
      </c>
      <c r="L89" s="182" t="s">
        <v>1197</v>
      </c>
      <c r="M89" s="189" t="s">
        <v>52</v>
      </c>
    </row>
    <row r="90" ht="47.25" spans="1:13">
      <c r="A90" s="194"/>
      <c r="B90" s="211"/>
      <c r="C90" s="196" t="s">
        <v>1489</v>
      </c>
      <c r="D90" s="209"/>
      <c r="E90" s="198"/>
      <c r="F90" s="198"/>
      <c r="G90" s="198"/>
      <c r="H90" s="198"/>
      <c r="I90" s="198"/>
      <c r="J90" s="208"/>
      <c r="K90" s="219" t="s">
        <v>1490</v>
      </c>
      <c r="L90" s="223"/>
      <c r="M90" s="194"/>
    </row>
    <row r="91" ht="63" spans="1:13">
      <c r="A91" s="136">
        <v>62</v>
      </c>
      <c r="B91" s="152" t="s">
        <v>1619</v>
      </c>
      <c r="C91" s="203" t="s">
        <v>1512</v>
      </c>
      <c r="D91" s="152" t="s">
        <v>1620</v>
      </c>
      <c r="E91" s="139"/>
      <c r="F91" s="139"/>
      <c r="G91" s="139"/>
      <c r="H91" s="139">
        <v>250000</v>
      </c>
      <c r="I91" s="139"/>
      <c r="J91" s="152" t="s">
        <v>1496</v>
      </c>
      <c r="K91" s="221" t="s">
        <v>1514</v>
      </c>
      <c r="L91" s="168" t="s">
        <v>1197</v>
      </c>
      <c r="M91" s="136" t="s">
        <v>52</v>
      </c>
    </row>
    <row r="92" ht="78.75" spans="1:13">
      <c r="A92" s="189">
        <v>63</v>
      </c>
      <c r="B92" s="210" t="s">
        <v>1621</v>
      </c>
      <c r="C92" s="191" t="s">
        <v>1566</v>
      </c>
      <c r="D92" s="210" t="s">
        <v>1622</v>
      </c>
      <c r="E92" s="193">
        <v>350000</v>
      </c>
      <c r="F92" s="193"/>
      <c r="G92" s="193"/>
      <c r="H92" s="193"/>
      <c r="I92" s="193"/>
      <c r="J92" s="206" t="s">
        <v>1487</v>
      </c>
      <c r="K92" s="155" t="s">
        <v>1580</v>
      </c>
      <c r="L92" s="182" t="s">
        <v>1198</v>
      </c>
      <c r="M92" s="189" t="s">
        <v>52</v>
      </c>
    </row>
    <row r="93" ht="31.5" spans="1:13">
      <c r="A93" s="189">
        <v>64</v>
      </c>
      <c r="B93" s="210" t="s">
        <v>1621</v>
      </c>
      <c r="C93" s="191" t="s">
        <v>1506</v>
      </c>
      <c r="D93" s="207" t="s">
        <v>1623</v>
      </c>
      <c r="E93" s="193"/>
      <c r="F93" s="193">
        <v>350000</v>
      </c>
      <c r="G93" s="193"/>
      <c r="H93" s="193"/>
      <c r="I93" s="193"/>
      <c r="J93" s="206" t="s">
        <v>1487</v>
      </c>
      <c r="K93" s="217" t="s">
        <v>1488</v>
      </c>
      <c r="L93" s="182" t="s">
        <v>1198</v>
      </c>
      <c r="M93" s="189" t="s">
        <v>52</v>
      </c>
    </row>
    <row r="94" ht="47.25" spans="1:13">
      <c r="A94" s="194"/>
      <c r="B94" s="211"/>
      <c r="C94" s="196" t="s">
        <v>1489</v>
      </c>
      <c r="D94" s="209"/>
      <c r="E94" s="198"/>
      <c r="F94" s="198"/>
      <c r="G94" s="198"/>
      <c r="H94" s="198"/>
      <c r="I94" s="198"/>
      <c r="J94" s="208"/>
      <c r="K94" s="219" t="s">
        <v>1490</v>
      </c>
      <c r="L94" s="223"/>
      <c r="M94" s="194"/>
    </row>
    <row r="95" ht="63" spans="1:13">
      <c r="A95" s="136">
        <v>65</v>
      </c>
      <c r="B95" s="152" t="s">
        <v>1624</v>
      </c>
      <c r="C95" s="155" t="s">
        <v>1516</v>
      </c>
      <c r="D95" s="138" t="s">
        <v>1625</v>
      </c>
      <c r="E95" s="139"/>
      <c r="F95" s="139"/>
      <c r="G95" s="139"/>
      <c r="H95" s="139">
        <v>350000</v>
      </c>
      <c r="I95" s="139"/>
      <c r="J95" s="222" t="s">
        <v>1518</v>
      </c>
      <c r="K95" s="155" t="s">
        <v>1519</v>
      </c>
      <c r="L95" s="168" t="s">
        <v>1626</v>
      </c>
      <c r="M95" s="136" t="s">
        <v>52</v>
      </c>
    </row>
    <row r="96" ht="31.5" spans="1:13">
      <c r="A96" s="189">
        <v>66</v>
      </c>
      <c r="B96" s="210" t="s">
        <v>1621</v>
      </c>
      <c r="C96" s="191" t="s">
        <v>1506</v>
      </c>
      <c r="D96" s="210" t="s">
        <v>1627</v>
      </c>
      <c r="E96" s="193"/>
      <c r="F96" s="193"/>
      <c r="G96" s="193"/>
      <c r="H96" s="193"/>
      <c r="I96" s="193">
        <v>350000</v>
      </c>
      <c r="J96" s="206" t="s">
        <v>1487</v>
      </c>
      <c r="K96" s="217" t="s">
        <v>1488</v>
      </c>
      <c r="L96" s="182" t="s">
        <v>1198</v>
      </c>
      <c r="M96" s="189" t="s">
        <v>52</v>
      </c>
    </row>
    <row r="97" ht="47.25" spans="1:13">
      <c r="A97" s="194"/>
      <c r="B97" s="211"/>
      <c r="C97" s="196" t="s">
        <v>1489</v>
      </c>
      <c r="D97" s="211"/>
      <c r="E97" s="198"/>
      <c r="F97" s="198"/>
      <c r="G97" s="198"/>
      <c r="H97" s="198"/>
      <c r="I97" s="198"/>
      <c r="J97" s="208"/>
      <c r="K97" s="219" t="s">
        <v>1490</v>
      </c>
      <c r="L97" s="223"/>
      <c r="M97" s="194"/>
    </row>
    <row r="98" s="20" customFormat="1" spans="1:13">
      <c r="A98" s="224" t="s">
        <v>16</v>
      </c>
      <c r="B98" s="225"/>
      <c r="C98" s="225"/>
      <c r="D98" s="226"/>
      <c r="E98" s="227">
        <f>SUM(E13:E97)</f>
        <v>1750000</v>
      </c>
      <c r="F98" s="227">
        <f>SUM(F13:F97)</f>
        <v>3900000</v>
      </c>
      <c r="G98" s="227">
        <f>SUM(G13:G97)</f>
        <v>4550000</v>
      </c>
      <c r="H98" s="227">
        <f>SUM(H13:H97)</f>
        <v>5100000</v>
      </c>
      <c r="I98" s="227">
        <f>SUM(I13:I97)</f>
        <v>7100000</v>
      </c>
      <c r="J98" s="233"/>
      <c r="K98" s="233"/>
      <c r="L98" s="234"/>
      <c r="M98" s="233"/>
    </row>
    <row r="99" s="176" customFormat="1" spans="1:12">
      <c r="A99" s="228"/>
      <c r="E99" s="229">
        <f>COUNT(E13:E97)</f>
        <v>7</v>
      </c>
      <c r="F99" s="229">
        <f>COUNT(F13:F97)</f>
        <v>12</v>
      </c>
      <c r="G99" s="229">
        <f>COUNT(G13:G97)</f>
        <v>12</v>
      </c>
      <c r="H99" s="229">
        <f>COUNT(H13:H97)</f>
        <v>15</v>
      </c>
      <c r="I99" s="229">
        <f>COUNT(I13:I97)</f>
        <v>20</v>
      </c>
      <c r="L99" s="235"/>
    </row>
    <row r="100" s="176" customFormat="1" spans="1:12">
      <c r="A100" s="228"/>
      <c r="E100" s="229"/>
      <c r="F100" s="229"/>
      <c r="G100" s="229"/>
      <c r="H100" s="229"/>
      <c r="I100" s="229"/>
      <c r="L100" s="235"/>
    </row>
    <row r="101" s="176" customFormat="1" spans="1:12">
      <c r="A101" s="228"/>
      <c r="E101" s="229"/>
      <c r="F101" s="229"/>
      <c r="G101" s="229"/>
      <c r="H101" s="229"/>
      <c r="I101" s="229"/>
      <c r="L101" s="235"/>
    </row>
    <row r="102" s="176" customFormat="1" spans="1:12">
      <c r="A102" s="228"/>
      <c r="E102" s="229"/>
      <c r="F102" s="229"/>
      <c r="G102" s="229"/>
      <c r="H102" s="229"/>
      <c r="I102" s="229"/>
      <c r="L102" s="235"/>
    </row>
    <row r="103" s="16" customFormat="1" ht="18.75" spans="1:13">
      <c r="A103" s="24" t="s">
        <v>34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</row>
    <row r="104" s="16" customFormat="1" ht="18.75" spans="1:13">
      <c r="A104" s="24" t="s">
        <v>1199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 s="16" customFormat="1" ht="18.75" spans="1:13">
      <c r="A105" s="24" t="s">
        <v>2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s="16" customFormat="1" ht="18.75" spans="1:13">
      <c r="A106" s="24" t="s">
        <v>3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</row>
    <row r="107" s="18" customFormat="1" ht="18.75" spans="1:13">
      <c r="A107" s="48" t="s">
        <v>36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</row>
    <row r="108" s="16" customFormat="1" ht="18.75" spans="1:13">
      <c r="A108" s="133" t="s">
        <v>1200</v>
      </c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</row>
    <row r="109" s="16" customFormat="1" ht="18.75" spans="1:13">
      <c r="A109" s="133" t="s">
        <v>1201</v>
      </c>
      <c r="B109" s="133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</row>
    <row r="110" s="16" customFormat="1" ht="18.75" spans="1:13">
      <c r="A110" s="133" t="s">
        <v>1349</v>
      </c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</row>
    <row r="111" s="16" customFormat="1" ht="9.75" customHeight="1" spans="1:12">
      <c r="A111" s="25"/>
      <c r="E111" s="188"/>
      <c r="F111" s="188"/>
      <c r="G111" s="188"/>
      <c r="H111" s="188"/>
      <c r="I111" s="188"/>
      <c r="L111" s="24"/>
    </row>
    <row r="112" s="18" customFormat="1" ht="18.75" spans="1:13">
      <c r="A112" s="51" t="s">
        <v>40</v>
      </c>
      <c r="B112" s="51" t="s">
        <v>41</v>
      </c>
      <c r="C112" s="51" t="s">
        <v>42</v>
      </c>
      <c r="D112" s="52" t="s">
        <v>43</v>
      </c>
      <c r="E112" s="53" t="s">
        <v>12</v>
      </c>
      <c r="F112" s="54"/>
      <c r="G112" s="54"/>
      <c r="H112" s="54"/>
      <c r="I112" s="69"/>
      <c r="J112" s="52" t="s">
        <v>44</v>
      </c>
      <c r="K112" s="52" t="s">
        <v>45</v>
      </c>
      <c r="L112" s="52" t="s">
        <v>1203</v>
      </c>
      <c r="M112" s="52" t="s">
        <v>46</v>
      </c>
    </row>
    <row r="113" s="18" customFormat="1" ht="18.75" spans="1:13">
      <c r="A113" s="55"/>
      <c r="B113" s="55"/>
      <c r="C113" s="55"/>
      <c r="D113" s="56"/>
      <c r="E113" s="57">
        <v>2566</v>
      </c>
      <c r="F113" s="57">
        <v>2567</v>
      </c>
      <c r="G113" s="57">
        <v>2568</v>
      </c>
      <c r="H113" s="57">
        <v>2569</v>
      </c>
      <c r="I113" s="57">
        <v>2570</v>
      </c>
      <c r="J113" s="56"/>
      <c r="K113" s="56"/>
      <c r="L113" s="56"/>
      <c r="M113" s="56"/>
    </row>
    <row r="114" s="18" customFormat="1" ht="18.75" spans="1:13">
      <c r="A114" s="58"/>
      <c r="B114" s="58"/>
      <c r="C114" s="55"/>
      <c r="D114" s="59"/>
      <c r="E114" s="60" t="s">
        <v>13</v>
      </c>
      <c r="F114" s="60" t="s">
        <v>13</v>
      </c>
      <c r="G114" s="60" t="s">
        <v>13</v>
      </c>
      <c r="H114" s="60" t="s">
        <v>13</v>
      </c>
      <c r="I114" s="60" t="s">
        <v>13</v>
      </c>
      <c r="J114" s="59"/>
      <c r="K114" s="56"/>
      <c r="L114" s="59"/>
      <c r="M114" s="59"/>
    </row>
    <row r="115" ht="47.25" customHeight="1" spans="1:13">
      <c r="A115" s="136">
        <v>1</v>
      </c>
      <c r="B115" s="137" t="s">
        <v>1628</v>
      </c>
      <c r="C115" s="152" t="s">
        <v>1572</v>
      </c>
      <c r="D115" s="202" t="s">
        <v>1629</v>
      </c>
      <c r="E115" s="139">
        <v>350000</v>
      </c>
      <c r="F115" s="139"/>
      <c r="G115" s="139"/>
      <c r="H115" s="139"/>
      <c r="I115" s="139"/>
      <c r="J115" s="222" t="s">
        <v>1574</v>
      </c>
      <c r="K115" s="152" t="s">
        <v>1575</v>
      </c>
      <c r="L115" s="168" t="s">
        <v>1215</v>
      </c>
      <c r="M115" s="136" t="s">
        <v>52</v>
      </c>
    </row>
    <row r="116" ht="47.25" customHeight="1" spans="1:13">
      <c r="A116" s="136">
        <v>2</v>
      </c>
      <c r="B116" s="137" t="s">
        <v>1630</v>
      </c>
      <c r="C116" s="155" t="s">
        <v>1572</v>
      </c>
      <c r="D116" s="202" t="s">
        <v>1631</v>
      </c>
      <c r="E116" s="139"/>
      <c r="F116" s="139"/>
      <c r="G116" s="139">
        <v>200000</v>
      </c>
      <c r="H116" s="139"/>
      <c r="I116" s="139"/>
      <c r="J116" s="222" t="s">
        <v>1574</v>
      </c>
      <c r="K116" s="155" t="s">
        <v>1575</v>
      </c>
      <c r="L116" s="168" t="s">
        <v>1215</v>
      </c>
      <c r="M116" s="136" t="s">
        <v>52</v>
      </c>
    </row>
    <row r="117" ht="63" customHeight="1" spans="1:13">
      <c r="A117" s="136">
        <v>3</v>
      </c>
      <c r="B117" s="137" t="s">
        <v>1632</v>
      </c>
      <c r="C117" s="152" t="s">
        <v>1516</v>
      </c>
      <c r="D117" s="202" t="s">
        <v>1633</v>
      </c>
      <c r="E117" s="139">
        <v>350000</v>
      </c>
      <c r="F117" s="139"/>
      <c r="G117" s="139"/>
      <c r="H117" s="139"/>
      <c r="I117" s="139"/>
      <c r="J117" s="222" t="s">
        <v>1518</v>
      </c>
      <c r="K117" s="152" t="s">
        <v>1519</v>
      </c>
      <c r="L117" s="168" t="s">
        <v>1181</v>
      </c>
      <c r="M117" s="136" t="s">
        <v>52</v>
      </c>
    </row>
    <row r="118" ht="47.25" customHeight="1" spans="1:13">
      <c r="A118" s="136">
        <v>4</v>
      </c>
      <c r="B118" s="152" t="s">
        <v>1634</v>
      </c>
      <c r="C118" s="152" t="s">
        <v>1572</v>
      </c>
      <c r="D118" s="152" t="s">
        <v>1635</v>
      </c>
      <c r="E118" s="139"/>
      <c r="F118" s="139">
        <v>400000</v>
      </c>
      <c r="G118" s="139"/>
      <c r="H118" s="139"/>
      <c r="I118" s="139"/>
      <c r="J118" s="222" t="s">
        <v>1574</v>
      </c>
      <c r="K118" s="152" t="s">
        <v>1575</v>
      </c>
      <c r="L118" s="168" t="s">
        <v>1182</v>
      </c>
      <c r="M118" s="136" t="s">
        <v>52</v>
      </c>
    </row>
    <row r="119" ht="63" spans="1:13">
      <c r="A119" s="136">
        <v>5</v>
      </c>
      <c r="B119" s="152" t="s">
        <v>1636</v>
      </c>
      <c r="C119" s="155" t="s">
        <v>1516</v>
      </c>
      <c r="D119" s="230" t="s">
        <v>1637</v>
      </c>
      <c r="E119" s="139"/>
      <c r="F119" s="139"/>
      <c r="G119" s="139"/>
      <c r="H119" s="139"/>
      <c r="I119" s="139">
        <v>350000</v>
      </c>
      <c r="J119" s="222" t="s">
        <v>1518</v>
      </c>
      <c r="K119" s="155" t="s">
        <v>1519</v>
      </c>
      <c r="L119" s="168" t="s">
        <v>1187</v>
      </c>
      <c r="M119" s="136" t="s">
        <v>52</v>
      </c>
    </row>
    <row r="120" ht="47.25" spans="1:13">
      <c r="A120" s="136">
        <v>6</v>
      </c>
      <c r="B120" s="137" t="s">
        <v>1638</v>
      </c>
      <c r="C120" s="155" t="s">
        <v>1572</v>
      </c>
      <c r="D120" s="202" t="s">
        <v>1639</v>
      </c>
      <c r="E120" s="139">
        <v>250000</v>
      </c>
      <c r="F120" s="139"/>
      <c r="G120" s="139"/>
      <c r="H120" s="139"/>
      <c r="I120" s="139"/>
      <c r="J120" s="222" t="s">
        <v>1574</v>
      </c>
      <c r="K120" s="155" t="s">
        <v>1575</v>
      </c>
      <c r="L120" s="168" t="s">
        <v>1189</v>
      </c>
      <c r="M120" s="136" t="s">
        <v>52</v>
      </c>
    </row>
    <row r="121" ht="63" spans="1:13">
      <c r="A121" s="136">
        <v>7</v>
      </c>
      <c r="B121" s="152" t="s">
        <v>1640</v>
      </c>
      <c r="C121" s="155" t="s">
        <v>1516</v>
      </c>
      <c r="D121" s="138" t="s">
        <v>1641</v>
      </c>
      <c r="E121" s="139"/>
      <c r="F121" s="139">
        <v>350000</v>
      </c>
      <c r="G121" s="139"/>
      <c r="H121" s="139"/>
      <c r="I121" s="139"/>
      <c r="J121" s="222" t="s">
        <v>1518</v>
      </c>
      <c r="K121" s="155" t="s">
        <v>1519</v>
      </c>
      <c r="L121" s="168" t="s">
        <v>1189</v>
      </c>
      <c r="M121" s="136" t="s">
        <v>52</v>
      </c>
    </row>
    <row r="122" ht="47.25" spans="1:13">
      <c r="A122" s="136">
        <v>8</v>
      </c>
      <c r="B122" s="152" t="s">
        <v>1642</v>
      </c>
      <c r="C122" s="155" t="s">
        <v>1572</v>
      </c>
      <c r="D122" s="152" t="s">
        <v>1635</v>
      </c>
      <c r="E122" s="139"/>
      <c r="F122" s="139"/>
      <c r="G122" s="139">
        <v>250000</v>
      </c>
      <c r="H122" s="139"/>
      <c r="I122" s="139"/>
      <c r="J122" s="222" t="s">
        <v>1574</v>
      </c>
      <c r="K122" s="155" t="s">
        <v>1575</v>
      </c>
      <c r="L122" s="168" t="s">
        <v>1191</v>
      </c>
      <c r="M122" s="136" t="s">
        <v>52</v>
      </c>
    </row>
    <row r="123" ht="47.25" customHeight="1" spans="1:13">
      <c r="A123" s="136">
        <v>9</v>
      </c>
      <c r="B123" s="212" t="s">
        <v>1643</v>
      </c>
      <c r="C123" s="155" t="s">
        <v>1516</v>
      </c>
      <c r="D123" s="231" t="s">
        <v>1644</v>
      </c>
      <c r="E123" s="139"/>
      <c r="F123" s="139"/>
      <c r="G123" s="139"/>
      <c r="H123" s="139"/>
      <c r="I123" s="139">
        <v>350000</v>
      </c>
      <c r="J123" s="222" t="s">
        <v>1518</v>
      </c>
      <c r="K123" s="155" t="s">
        <v>1519</v>
      </c>
      <c r="L123" s="168" t="s">
        <v>1192</v>
      </c>
      <c r="M123" s="136" t="s">
        <v>52</v>
      </c>
    </row>
    <row r="124" ht="63" spans="1:13">
      <c r="A124" s="136">
        <v>10</v>
      </c>
      <c r="B124" s="137" t="s">
        <v>1645</v>
      </c>
      <c r="C124" s="155" t="s">
        <v>1516</v>
      </c>
      <c r="D124" s="202" t="s">
        <v>1646</v>
      </c>
      <c r="E124" s="139">
        <v>400000</v>
      </c>
      <c r="F124" s="139"/>
      <c r="G124" s="139"/>
      <c r="H124" s="139"/>
      <c r="I124" s="139"/>
      <c r="J124" s="222" t="s">
        <v>1518</v>
      </c>
      <c r="K124" s="155" t="s">
        <v>1519</v>
      </c>
      <c r="L124" s="168" t="s">
        <v>1193</v>
      </c>
      <c r="M124" s="136" t="s">
        <v>52</v>
      </c>
    </row>
    <row r="125" ht="47.25" spans="1:13">
      <c r="A125" s="136">
        <v>11</v>
      </c>
      <c r="B125" s="152" t="s">
        <v>1647</v>
      </c>
      <c r="C125" s="155" t="s">
        <v>1572</v>
      </c>
      <c r="D125" s="152" t="s">
        <v>1648</v>
      </c>
      <c r="E125" s="139">
        <v>200000</v>
      </c>
      <c r="F125" s="139"/>
      <c r="G125" s="139"/>
      <c r="H125" s="139"/>
      <c r="I125" s="139"/>
      <c r="J125" s="222" t="s">
        <v>1574</v>
      </c>
      <c r="K125" s="155" t="s">
        <v>1575</v>
      </c>
      <c r="L125" s="168" t="s">
        <v>1195</v>
      </c>
      <c r="M125" s="136" t="s">
        <v>52</v>
      </c>
    </row>
    <row r="126" ht="63" spans="1:13">
      <c r="A126" s="136">
        <v>12</v>
      </c>
      <c r="B126" s="152" t="s">
        <v>1649</v>
      </c>
      <c r="C126" s="155" t="s">
        <v>1650</v>
      </c>
      <c r="D126" s="152" t="s">
        <v>1651</v>
      </c>
      <c r="E126" s="139"/>
      <c r="F126" s="139">
        <v>150000</v>
      </c>
      <c r="G126" s="139"/>
      <c r="H126" s="139"/>
      <c r="I126" s="139"/>
      <c r="J126" s="222" t="s">
        <v>1652</v>
      </c>
      <c r="K126" s="155" t="s">
        <v>1653</v>
      </c>
      <c r="L126" s="168" t="s">
        <v>1195</v>
      </c>
      <c r="M126" s="136" t="s">
        <v>52</v>
      </c>
    </row>
    <row r="127" ht="63" spans="1:13">
      <c r="A127" s="136">
        <v>13</v>
      </c>
      <c r="B127" s="152" t="s">
        <v>1654</v>
      </c>
      <c r="C127" s="155" t="s">
        <v>1516</v>
      </c>
      <c r="D127" s="152" t="s">
        <v>1655</v>
      </c>
      <c r="E127" s="139">
        <v>350000</v>
      </c>
      <c r="F127" s="139"/>
      <c r="G127" s="139"/>
      <c r="H127" s="139"/>
      <c r="I127" s="139"/>
      <c r="J127" s="222" t="s">
        <v>1518</v>
      </c>
      <c r="K127" s="155" t="s">
        <v>1519</v>
      </c>
      <c r="L127" s="168" t="s">
        <v>1656</v>
      </c>
      <c r="M127" s="136" t="s">
        <v>52</v>
      </c>
    </row>
    <row r="128" ht="47.25" spans="1:13">
      <c r="A128" s="136">
        <v>14</v>
      </c>
      <c r="B128" s="152" t="s">
        <v>1657</v>
      </c>
      <c r="C128" s="155" t="s">
        <v>1572</v>
      </c>
      <c r="D128" s="152" t="s">
        <v>1658</v>
      </c>
      <c r="E128" s="139"/>
      <c r="F128" s="139"/>
      <c r="G128" s="139"/>
      <c r="H128" s="139"/>
      <c r="I128" s="139">
        <v>250000</v>
      </c>
      <c r="J128" s="222" t="s">
        <v>1574</v>
      </c>
      <c r="K128" s="155" t="s">
        <v>1575</v>
      </c>
      <c r="L128" s="168" t="s">
        <v>1656</v>
      </c>
      <c r="M128" s="136" t="s">
        <v>52</v>
      </c>
    </row>
    <row r="129" ht="63" spans="1:13">
      <c r="A129" s="136">
        <v>15</v>
      </c>
      <c r="B129" s="152" t="s">
        <v>1654</v>
      </c>
      <c r="C129" s="155" t="s">
        <v>1516</v>
      </c>
      <c r="D129" s="152" t="s">
        <v>1659</v>
      </c>
      <c r="E129" s="139"/>
      <c r="F129" s="139"/>
      <c r="G129" s="139"/>
      <c r="H129" s="139"/>
      <c r="I129" s="139">
        <v>350000</v>
      </c>
      <c r="J129" s="222" t="s">
        <v>1518</v>
      </c>
      <c r="K129" s="155" t="s">
        <v>1519</v>
      </c>
      <c r="L129" s="168" t="s">
        <v>1656</v>
      </c>
      <c r="M129" s="136" t="s">
        <v>52</v>
      </c>
    </row>
    <row r="130" ht="47.25" spans="1:13">
      <c r="A130" s="136">
        <v>16</v>
      </c>
      <c r="B130" s="236" t="s">
        <v>1660</v>
      </c>
      <c r="C130" s="152" t="s">
        <v>1572</v>
      </c>
      <c r="D130" s="236" t="s">
        <v>1661</v>
      </c>
      <c r="E130" s="139"/>
      <c r="F130" s="139"/>
      <c r="G130" s="139">
        <v>250000</v>
      </c>
      <c r="H130" s="139"/>
      <c r="I130" s="139"/>
      <c r="J130" s="222" t="s">
        <v>1574</v>
      </c>
      <c r="K130" s="152" t="s">
        <v>1575</v>
      </c>
      <c r="L130" s="168" t="s">
        <v>1197</v>
      </c>
      <c r="M130" s="136" t="s">
        <v>52</v>
      </c>
    </row>
    <row r="131" spans="1:13">
      <c r="A131" s="38" t="s">
        <v>16</v>
      </c>
      <c r="B131" s="38"/>
      <c r="C131" s="38"/>
      <c r="D131" s="38"/>
      <c r="E131" s="237">
        <f>SUM(E115:E130)</f>
        <v>1900000</v>
      </c>
      <c r="F131" s="237">
        <f t="shared" ref="F131:I131" si="0">SUM(F115:F130)</f>
        <v>900000</v>
      </c>
      <c r="G131" s="237">
        <f t="shared" si="0"/>
        <v>700000</v>
      </c>
      <c r="H131" s="237">
        <f t="shared" si="0"/>
        <v>0</v>
      </c>
      <c r="I131" s="237">
        <f t="shared" si="0"/>
        <v>1300000</v>
      </c>
      <c r="J131" s="172"/>
      <c r="K131" s="172"/>
      <c r="L131" s="238"/>
      <c r="M131" s="172"/>
    </row>
    <row r="132" spans="5:9">
      <c r="E132" s="186">
        <f>COUNT(E115:E130)</f>
        <v>6</v>
      </c>
      <c r="F132" s="186">
        <f t="shared" ref="F132:I132" si="1">COUNT(F115:F130)</f>
        <v>3</v>
      </c>
      <c r="G132" s="186">
        <f t="shared" si="1"/>
        <v>3</v>
      </c>
      <c r="H132" s="186">
        <f t="shared" si="1"/>
        <v>0</v>
      </c>
      <c r="I132" s="186">
        <f t="shared" si="1"/>
        <v>4</v>
      </c>
    </row>
  </sheetData>
  <mergeCells count="244">
    <mergeCell ref="A1:M1"/>
    <mergeCell ref="A2:M2"/>
    <mergeCell ref="A3:M3"/>
    <mergeCell ref="A4:M4"/>
    <mergeCell ref="A5:M5"/>
    <mergeCell ref="A6:M6"/>
    <mergeCell ref="A7:M7"/>
    <mergeCell ref="A8:L8"/>
    <mergeCell ref="E10:I10"/>
    <mergeCell ref="A98:D98"/>
    <mergeCell ref="A103:M103"/>
    <mergeCell ref="A104:M104"/>
    <mergeCell ref="A105:M105"/>
    <mergeCell ref="A106:M106"/>
    <mergeCell ref="A107:M107"/>
    <mergeCell ref="A108:M108"/>
    <mergeCell ref="A109:M109"/>
    <mergeCell ref="A110:L110"/>
    <mergeCell ref="E112:I112"/>
    <mergeCell ref="A131:D131"/>
    <mergeCell ref="A10:A12"/>
    <mergeCell ref="A13:A14"/>
    <mergeCell ref="A15:A16"/>
    <mergeCell ref="A20:A21"/>
    <mergeCell ref="A27:A28"/>
    <mergeCell ref="A30:A31"/>
    <mergeCell ref="A32:A33"/>
    <mergeCell ref="A35:A36"/>
    <mergeCell ref="A48:A49"/>
    <mergeCell ref="A54:A55"/>
    <mergeCell ref="A62:A63"/>
    <mergeCell ref="A64:A65"/>
    <mergeCell ref="A66:A67"/>
    <mergeCell ref="A68:A69"/>
    <mergeCell ref="A70:A71"/>
    <mergeCell ref="A73:A74"/>
    <mergeCell ref="A83:A84"/>
    <mergeCell ref="A89:A90"/>
    <mergeCell ref="A93:A94"/>
    <mergeCell ref="A96:A97"/>
    <mergeCell ref="A112:A114"/>
    <mergeCell ref="B10:B12"/>
    <mergeCell ref="B13:B14"/>
    <mergeCell ref="B15:B16"/>
    <mergeCell ref="B20:B21"/>
    <mergeCell ref="B27:B28"/>
    <mergeCell ref="B30:B31"/>
    <mergeCell ref="B32:B33"/>
    <mergeCell ref="B35:B36"/>
    <mergeCell ref="B48:B49"/>
    <mergeCell ref="B54:B55"/>
    <mergeCell ref="B62:B63"/>
    <mergeCell ref="B64:B65"/>
    <mergeCell ref="B66:B67"/>
    <mergeCell ref="B68:B69"/>
    <mergeCell ref="B70:B71"/>
    <mergeCell ref="B73:B74"/>
    <mergeCell ref="B83:B84"/>
    <mergeCell ref="B89:B90"/>
    <mergeCell ref="B93:B94"/>
    <mergeCell ref="B96:B97"/>
    <mergeCell ref="B112:B114"/>
    <mergeCell ref="C10:C12"/>
    <mergeCell ref="C112:C114"/>
    <mergeCell ref="D10:D12"/>
    <mergeCell ref="D13:D14"/>
    <mergeCell ref="D15:D16"/>
    <mergeCell ref="D20:D21"/>
    <mergeCell ref="D27:D28"/>
    <mergeCell ref="D30:D31"/>
    <mergeCell ref="D32:D33"/>
    <mergeCell ref="D35:D36"/>
    <mergeCell ref="D48:D49"/>
    <mergeCell ref="D54:D55"/>
    <mergeCell ref="D62:D63"/>
    <mergeCell ref="D64:D65"/>
    <mergeCell ref="D66:D67"/>
    <mergeCell ref="D68:D69"/>
    <mergeCell ref="D70:D71"/>
    <mergeCell ref="D73:D74"/>
    <mergeCell ref="D83:D84"/>
    <mergeCell ref="D89:D90"/>
    <mergeCell ref="D93:D94"/>
    <mergeCell ref="D96:D97"/>
    <mergeCell ref="D112:D114"/>
    <mergeCell ref="E13:E14"/>
    <mergeCell ref="E15:E16"/>
    <mergeCell ref="E20:E21"/>
    <mergeCell ref="E27:E28"/>
    <mergeCell ref="E30:E31"/>
    <mergeCell ref="E32:E33"/>
    <mergeCell ref="E48:E49"/>
    <mergeCell ref="E54:E55"/>
    <mergeCell ref="E62:E63"/>
    <mergeCell ref="E64:E65"/>
    <mergeCell ref="E66:E67"/>
    <mergeCell ref="E68:E69"/>
    <mergeCell ref="E70:E71"/>
    <mergeCell ref="E73:E74"/>
    <mergeCell ref="E83:E84"/>
    <mergeCell ref="E89:E90"/>
    <mergeCell ref="E93:E94"/>
    <mergeCell ref="E96:E97"/>
    <mergeCell ref="F13:F14"/>
    <mergeCell ref="F15:F16"/>
    <mergeCell ref="F20:F21"/>
    <mergeCell ref="F27:F28"/>
    <mergeCell ref="F30:F31"/>
    <mergeCell ref="F32:F33"/>
    <mergeCell ref="F35:F36"/>
    <mergeCell ref="F48:F49"/>
    <mergeCell ref="F54:F55"/>
    <mergeCell ref="F62:F63"/>
    <mergeCell ref="F64:F65"/>
    <mergeCell ref="F66:F67"/>
    <mergeCell ref="F68:F69"/>
    <mergeCell ref="F70:F71"/>
    <mergeCell ref="F73:F74"/>
    <mergeCell ref="F83:F84"/>
    <mergeCell ref="F89:F90"/>
    <mergeCell ref="F93:F94"/>
    <mergeCell ref="F96:F97"/>
    <mergeCell ref="G13:G14"/>
    <mergeCell ref="G15:G16"/>
    <mergeCell ref="G20:G21"/>
    <mergeCell ref="G27:G28"/>
    <mergeCell ref="G30:G31"/>
    <mergeCell ref="G32:G33"/>
    <mergeCell ref="G35:G36"/>
    <mergeCell ref="G48:G49"/>
    <mergeCell ref="G54:G55"/>
    <mergeCell ref="G62:G63"/>
    <mergeCell ref="G64:G65"/>
    <mergeCell ref="G66:G67"/>
    <mergeCell ref="G68:G69"/>
    <mergeCell ref="G70:G71"/>
    <mergeCell ref="G73:G74"/>
    <mergeCell ref="G83:G84"/>
    <mergeCell ref="G89:G90"/>
    <mergeCell ref="G93:G94"/>
    <mergeCell ref="G96:G97"/>
    <mergeCell ref="H13:H14"/>
    <mergeCell ref="H15:H16"/>
    <mergeCell ref="H20:H21"/>
    <mergeCell ref="H27:H28"/>
    <mergeCell ref="H30:H31"/>
    <mergeCell ref="H32:H33"/>
    <mergeCell ref="H35:H36"/>
    <mergeCell ref="H48:H49"/>
    <mergeCell ref="H54:H55"/>
    <mergeCell ref="H62:H63"/>
    <mergeCell ref="H64:H65"/>
    <mergeCell ref="H66:H67"/>
    <mergeCell ref="H68:H69"/>
    <mergeCell ref="H70:H71"/>
    <mergeCell ref="H73:H74"/>
    <mergeCell ref="H83:H84"/>
    <mergeCell ref="H89:H90"/>
    <mergeCell ref="H93:H94"/>
    <mergeCell ref="H96:H97"/>
    <mergeCell ref="I13:I14"/>
    <mergeCell ref="I15:I16"/>
    <mergeCell ref="I20:I21"/>
    <mergeCell ref="I27:I28"/>
    <mergeCell ref="I30:I31"/>
    <mergeCell ref="I32:I33"/>
    <mergeCell ref="I35:I36"/>
    <mergeCell ref="I48:I49"/>
    <mergeCell ref="I54:I55"/>
    <mergeCell ref="I62:I63"/>
    <mergeCell ref="I64:I65"/>
    <mergeCell ref="I66:I67"/>
    <mergeCell ref="I68:I69"/>
    <mergeCell ref="I70:I71"/>
    <mergeCell ref="I73:I74"/>
    <mergeCell ref="I83:I84"/>
    <mergeCell ref="I89:I90"/>
    <mergeCell ref="I93:I94"/>
    <mergeCell ref="I96:I97"/>
    <mergeCell ref="J10:J12"/>
    <mergeCell ref="J13:J14"/>
    <mergeCell ref="J15:J16"/>
    <mergeCell ref="J20:J21"/>
    <mergeCell ref="J27:J28"/>
    <mergeCell ref="J30:J31"/>
    <mergeCell ref="J32:J33"/>
    <mergeCell ref="J35:J36"/>
    <mergeCell ref="J48:J49"/>
    <mergeCell ref="J54:J55"/>
    <mergeCell ref="J62:J63"/>
    <mergeCell ref="J64:J65"/>
    <mergeCell ref="J66:J67"/>
    <mergeCell ref="J68:J69"/>
    <mergeCell ref="J70:J71"/>
    <mergeCell ref="J73:J74"/>
    <mergeCell ref="J83:J84"/>
    <mergeCell ref="J89:J90"/>
    <mergeCell ref="J93:J94"/>
    <mergeCell ref="J96:J97"/>
    <mergeCell ref="J112:J114"/>
    <mergeCell ref="K10:K12"/>
    <mergeCell ref="K112:K114"/>
    <mergeCell ref="L10:L12"/>
    <mergeCell ref="L13:L14"/>
    <mergeCell ref="L15:L16"/>
    <mergeCell ref="L20:L21"/>
    <mergeCell ref="L27:L28"/>
    <mergeCell ref="L30:L31"/>
    <mergeCell ref="L32:L33"/>
    <mergeCell ref="L35:L36"/>
    <mergeCell ref="L48:L49"/>
    <mergeCell ref="L54:L55"/>
    <mergeCell ref="L62:L63"/>
    <mergeCell ref="L64:L65"/>
    <mergeCell ref="L66:L67"/>
    <mergeCell ref="L68:L69"/>
    <mergeCell ref="L70:L71"/>
    <mergeCell ref="L73:L74"/>
    <mergeCell ref="L83:L84"/>
    <mergeCell ref="L89:L90"/>
    <mergeCell ref="L93:L94"/>
    <mergeCell ref="L96:L97"/>
    <mergeCell ref="L112:L114"/>
    <mergeCell ref="M10:M12"/>
    <mergeCell ref="M13:M14"/>
    <mergeCell ref="M15:M16"/>
    <mergeCell ref="M20:M21"/>
    <mergeCell ref="M27:M28"/>
    <mergeCell ref="M30:M31"/>
    <mergeCell ref="M32:M33"/>
    <mergeCell ref="M35:M36"/>
    <mergeCell ref="M48:M49"/>
    <mergeCell ref="M54:M55"/>
    <mergeCell ref="M62:M63"/>
    <mergeCell ref="M64:M65"/>
    <mergeCell ref="M66:M67"/>
    <mergeCell ref="M68:M69"/>
    <mergeCell ref="M70:M71"/>
    <mergeCell ref="M73:M74"/>
    <mergeCell ref="M83:M84"/>
    <mergeCell ref="M89:M90"/>
    <mergeCell ref="M93:M94"/>
    <mergeCell ref="M96:M97"/>
    <mergeCell ref="M112:M114"/>
  </mergeCells>
  <printOptions horizontalCentered="1"/>
  <pageMargins left="0.01" right="0.01" top="0.5" bottom="0.01" header="0.3" footer="0.01"/>
  <pageSetup paperSize="9" scale="79" orientation="landscape"/>
  <headerFooter/>
  <rowBreaks count="3" manualBreakCount="3">
    <brk id="43" max="16383" man="1"/>
    <brk id="52" max="16383" man="1"/>
    <brk id="61" max="16383" man="1"/>
  </rowBreak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N45"/>
  <sheetViews>
    <sheetView view="pageBreakPreview" zoomScaleNormal="85" workbookViewId="0">
      <selection activeCell="A1" sqref="A1:M8"/>
    </sheetView>
  </sheetViews>
  <sheetFormatPr defaultColWidth="9" defaultRowHeight="15.75"/>
  <cols>
    <col min="1" max="1" width="3.875" style="21" customWidth="1"/>
    <col min="2" max="2" width="19.375" style="22" customWidth="1"/>
    <col min="3" max="3" width="19.875" style="22" customWidth="1"/>
    <col min="4" max="4" width="26.625" style="22" customWidth="1"/>
    <col min="5" max="9" width="10" style="131" customWidth="1"/>
    <col min="10" max="11" width="12.625" style="22" customWidth="1"/>
    <col min="12" max="12" width="11.625" style="132" customWidth="1"/>
    <col min="13" max="13" width="11.625" style="22" customWidth="1"/>
    <col min="14" max="14" width="26.75" style="22" customWidth="1"/>
    <col min="15" max="16384" width="9" style="22"/>
  </cols>
  <sheetData>
    <row r="1" s="16" customFormat="1" ht="18.75" spans="1:12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="16" customFormat="1" ht="18.75" spans="1:12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="16" customFormat="1" ht="18.75" spans="1:1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="16" customFormat="1" ht="18.75" spans="1:12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="18" customFormat="1" ht="18.75" spans="1:13">
      <c r="A5" s="48" t="s">
        <v>36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="16" customFormat="1" ht="18.75" spans="1:12">
      <c r="A6" s="133" t="s">
        <v>37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="16" customFormat="1" ht="18.75" spans="1:12">
      <c r="A7" s="133" t="s">
        <v>660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</row>
    <row r="8" s="129" customFormat="1" ht="18.75" spans="1:12">
      <c r="A8" s="134" t="s">
        <v>1662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</row>
    <row r="9" s="16" customFormat="1" ht="4.5" customHeight="1" spans="1:12">
      <c r="A9" s="25"/>
      <c r="E9" s="135"/>
      <c r="F9" s="135"/>
      <c r="G9" s="135"/>
      <c r="H9" s="135"/>
      <c r="I9" s="135"/>
      <c r="L9" s="133"/>
    </row>
    <row r="10" s="18" customFormat="1" ht="18.75" customHeight="1" spans="1:13">
      <c r="A10" s="51" t="s">
        <v>40</v>
      </c>
      <c r="B10" s="51" t="s">
        <v>41</v>
      </c>
      <c r="C10" s="51" t="s">
        <v>42</v>
      </c>
      <c r="D10" s="52" t="s">
        <v>43</v>
      </c>
      <c r="E10" s="53" t="s">
        <v>12</v>
      </c>
      <c r="F10" s="54"/>
      <c r="G10" s="54"/>
      <c r="H10" s="54"/>
      <c r="I10" s="69"/>
      <c r="J10" s="52" t="s">
        <v>44</v>
      </c>
      <c r="K10" s="52" t="s">
        <v>45</v>
      </c>
      <c r="L10" s="52" t="s">
        <v>1203</v>
      </c>
      <c r="M10" s="52" t="s">
        <v>46</v>
      </c>
    </row>
    <row r="11" s="18" customFormat="1" ht="18.75" spans="1:13">
      <c r="A11" s="55"/>
      <c r="B11" s="55"/>
      <c r="C11" s="55"/>
      <c r="D11" s="56"/>
      <c r="E11" s="57">
        <v>2566</v>
      </c>
      <c r="F11" s="57">
        <v>2567</v>
      </c>
      <c r="G11" s="57">
        <v>2568</v>
      </c>
      <c r="H11" s="57">
        <v>2569</v>
      </c>
      <c r="I11" s="57">
        <v>2570</v>
      </c>
      <c r="J11" s="56"/>
      <c r="K11" s="56"/>
      <c r="L11" s="56"/>
      <c r="M11" s="56"/>
    </row>
    <row r="12" s="18" customFormat="1" ht="18.75" spans="1:13">
      <c r="A12" s="58"/>
      <c r="B12" s="58"/>
      <c r="C12" s="58"/>
      <c r="D12" s="59"/>
      <c r="E12" s="60" t="s">
        <v>13</v>
      </c>
      <c r="F12" s="60" t="s">
        <v>13</v>
      </c>
      <c r="G12" s="60" t="s">
        <v>13</v>
      </c>
      <c r="H12" s="60" t="s">
        <v>13</v>
      </c>
      <c r="I12" s="60" t="s">
        <v>13</v>
      </c>
      <c r="J12" s="59"/>
      <c r="K12" s="59"/>
      <c r="L12" s="59"/>
      <c r="M12" s="59"/>
    </row>
    <row r="13" ht="45" customHeight="1" spans="1:13">
      <c r="A13" s="136">
        <v>1</v>
      </c>
      <c r="B13" s="137" t="s">
        <v>1663</v>
      </c>
      <c r="C13" s="138" t="s">
        <v>1664</v>
      </c>
      <c r="D13" s="137" t="s">
        <v>1665</v>
      </c>
      <c r="E13" s="139"/>
      <c r="F13" s="139"/>
      <c r="G13" s="139"/>
      <c r="H13" s="139"/>
      <c r="I13" s="139">
        <v>300000</v>
      </c>
      <c r="J13" s="152" t="s">
        <v>1666</v>
      </c>
      <c r="K13" s="152" t="s">
        <v>1667</v>
      </c>
      <c r="L13" s="168" t="s">
        <v>1179</v>
      </c>
      <c r="M13" s="140" t="s">
        <v>130</v>
      </c>
    </row>
    <row r="14" ht="45" customHeight="1" spans="1:13">
      <c r="A14" s="140">
        <v>2</v>
      </c>
      <c r="B14" s="137" t="s">
        <v>1668</v>
      </c>
      <c r="C14" s="138" t="s">
        <v>1664</v>
      </c>
      <c r="D14" s="137" t="s">
        <v>1665</v>
      </c>
      <c r="E14" s="141">
        <v>300000</v>
      </c>
      <c r="F14" s="141"/>
      <c r="G14" s="141"/>
      <c r="H14" s="141"/>
      <c r="I14" s="141"/>
      <c r="J14" s="152" t="s">
        <v>1666</v>
      </c>
      <c r="K14" s="152" t="s">
        <v>1667</v>
      </c>
      <c r="L14" s="35" t="s">
        <v>1191</v>
      </c>
      <c r="M14" s="140" t="s">
        <v>130</v>
      </c>
    </row>
    <row r="15" spans="1:13">
      <c r="A15" s="142" t="s">
        <v>16</v>
      </c>
      <c r="B15" s="142"/>
      <c r="C15" s="142"/>
      <c r="D15" s="142"/>
      <c r="E15" s="143">
        <f>SUM(E13:E14)</f>
        <v>300000</v>
      </c>
      <c r="F15" s="143">
        <f t="shared" ref="F15:I15" si="0">SUM(F13:F14)</f>
        <v>0</v>
      </c>
      <c r="G15" s="143">
        <f t="shared" si="0"/>
        <v>0</v>
      </c>
      <c r="H15" s="143">
        <f t="shared" si="0"/>
        <v>0</v>
      </c>
      <c r="I15" s="143">
        <f t="shared" si="0"/>
        <v>300000</v>
      </c>
      <c r="J15" s="169"/>
      <c r="K15" s="170"/>
      <c r="L15" s="171"/>
      <c r="M15" s="172"/>
    </row>
    <row r="16" spans="1:13">
      <c r="A16" s="144"/>
      <c r="B16" s="145"/>
      <c r="C16" s="146"/>
      <c r="D16" s="145"/>
      <c r="E16" s="147"/>
      <c r="F16" s="147"/>
      <c r="G16" s="147"/>
      <c r="H16" s="147"/>
      <c r="I16" s="147"/>
      <c r="J16" s="173"/>
      <c r="K16" s="174"/>
      <c r="L16" s="175"/>
      <c r="M16" s="176"/>
    </row>
    <row r="17" s="16" customFormat="1" ht="18.75" spans="1:12">
      <c r="A17" s="24" t="s">
        <v>34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="16" customFormat="1" ht="18.75" spans="1:12">
      <c r="A18" s="24" t="s">
        <v>35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="16" customFormat="1" ht="18.75" spans="1:12">
      <c r="A19" s="24" t="s">
        <v>2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="16" customFormat="1" ht="18.75" spans="1:12">
      <c r="A20" s="24" t="s">
        <v>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="18" customFormat="1" ht="18.75" spans="1:13">
      <c r="A21" s="48" t="s">
        <v>36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="16" customFormat="1" ht="18.75" spans="1:12">
      <c r="A22" s="133" t="s">
        <v>37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="16" customFormat="1" ht="18.75" spans="1:12">
      <c r="A23" s="133" t="s">
        <v>901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</row>
    <row r="24" s="16" customFormat="1" ht="18.75" spans="1:12">
      <c r="A24" s="133" t="s">
        <v>1669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</row>
    <row r="25" s="18" customFormat="1" ht="18.75" spans="1:13">
      <c r="A25" s="51" t="s">
        <v>40</v>
      </c>
      <c r="B25" s="51" t="s">
        <v>41</v>
      </c>
      <c r="C25" s="51" t="s">
        <v>42</v>
      </c>
      <c r="D25" s="52" t="s">
        <v>43</v>
      </c>
      <c r="E25" s="53" t="s">
        <v>12</v>
      </c>
      <c r="F25" s="54"/>
      <c r="G25" s="54"/>
      <c r="H25" s="54"/>
      <c r="I25" s="69"/>
      <c r="J25" s="52" t="s">
        <v>44</v>
      </c>
      <c r="K25" s="52" t="s">
        <v>45</v>
      </c>
      <c r="L25" s="52" t="s">
        <v>1203</v>
      </c>
      <c r="M25" s="52" t="s">
        <v>46</v>
      </c>
    </row>
    <row r="26" s="18" customFormat="1" ht="18.75" spans="1:13">
      <c r="A26" s="55"/>
      <c r="B26" s="55"/>
      <c r="C26" s="55"/>
      <c r="D26" s="56"/>
      <c r="E26" s="57">
        <v>2566</v>
      </c>
      <c r="F26" s="57">
        <v>2567</v>
      </c>
      <c r="G26" s="57">
        <v>2568</v>
      </c>
      <c r="H26" s="57">
        <v>2569</v>
      </c>
      <c r="I26" s="57">
        <v>2570</v>
      </c>
      <c r="J26" s="56"/>
      <c r="K26" s="56"/>
      <c r="L26" s="56"/>
      <c r="M26" s="56"/>
    </row>
    <row r="27" s="18" customFormat="1" ht="18.75" spans="1:13">
      <c r="A27" s="58"/>
      <c r="B27" s="58"/>
      <c r="C27" s="58"/>
      <c r="D27" s="59"/>
      <c r="E27" s="60" t="s">
        <v>13</v>
      </c>
      <c r="F27" s="60" t="s">
        <v>13</v>
      </c>
      <c r="G27" s="60" t="s">
        <v>13</v>
      </c>
      <c r="H27" s="60" t="s">
        <v>13</v>
      </c>
      <c r="I27" s="60" t="s">
        <v>13</v>
      </c>
      <c r="J27" s="59"/>
      <c r="K27" s="59"/>
      <c r="L27" s="59"/>
      <c r="M27" s="59"/>
    </row>
    <row r="28" s="130" customFormat="1" ht="63" spans="1:14">
      <c r="A28" s="148">
        <v>1</v>
      </c>
      <c r="B28" s="149" t="s">
        <v>1670</v>
      </c>
      <c r="C28" s="150" t="s">
        <v>1356</v>
      </c>
      <c r="D28" s="149" t="s">
        <v>1671</v>
      </c>
      <c r="E28" s="151"/>
      <c r="F28" s="151"/>
      <c r="G28" s="151"/>
      <c r="H28" s="151">
        <v>50000</v>
      </c>
      <c r="I28" s="151"/>
      <c r="J28" s="177" t="s">
        <v>1358</v>
      </c>
      <c r="K28" s="177" t="s">
        <v>1359</v>
      </c>
      <c r="L28" s="178" t="s">
        <v>1183</v>
      </c>
      <c r="M28" s="148" t="s">
        <v>52</v>
      </c>
      <c r="N28" s="179" t="s">
        <v>1672</v>
      </c>
    </row>
    <row r="29" s="130" customFormat="1" ht="63" spans="1:14">
      <c r="A29" s="148">
        <v>2</v>
      </c>
      <c r="B29" s="149" t="s">
        <v>1673</v>
      </c>
      <c r="C29" s="150" t="s">
        <v>1356</v>
      </c>
      <c r="D29" s="149" t="s">
        <v>1674</v>
      </c>
      <c r="E29" s="151"/>
      <c r="F29" s="151"/>
      <c r="G29" s="151">
        <v>100000</v>
      </c>
      <c r="H29" s="151"/>
      <c r="I29" s="151"/>
      <c r="J29" s="177" t="s">
        <v>1358</v>
      </c>
      <c r="K29" s="177" t="s">
        <v>1359</v>
      </c>
      <c r="L29" s="178" t="s">
        <v>1191</v>
      </c>
      <c r="M29" s="148" t="s">
        <v>52</v>
      </c>
      <c r="N29" s="179" t="s">
        <v>1672</v>
      </c>
    </row>
    <row r="30" ht="63" spans="1:13">
      <c r="A30" s="140">
        <v>3</v>
      </c>
      <c r="B30" s="137" t="s">
        <v>1675</v>
      </c>
      <c r="C30" s="152" t="s">
        <v>1356</v>
      </c>
      <c r="D30" s="137" t="s">
        <v>1676</v>
      </c>
      <c r="E30" s="153"/>
      <c r="F30" s="153"/>
      <c r="G30" s="153">
        <v>150000</v>
      </c>
      <c r="H30" s="153"/>
      <c r="I30" s="153"/>
      <c r="J30" s="180" t="s">
        <v>1358</v>
      </c>
      <c r="K30" s="180" t="s">
        <v>1359</v>
      </c>
      <c r="L30" s="168" t="s">
        <v>1242</v>
      </c>
      <c r="M30" s="140" t="s">
        <v>52</v>
      </c>
    </row>
    <row r="31" ht="63" spans="1:13">
      <c r="A31" s="140">
        <v>4</v>
      </c>
      <c r="B31" s="137" t="s">
        <v>1677</v>
      </c>
      <c r="C31" s="152" t="s">
        <v>1356</v>
      </c>
      <c r="D31" s="137" t="s">
        <v>1678</v>
      </c>
      <c r="E31" s="153"/>
      <c r="F31" s="153"/>
      <c r="G31" s="153"/>
      <c r="H31" s="153"/>
      <c r="I31" s="153">
        <v>150000</v>
      </c>
      <c r="J31" s="180" t="s">
        <v>1358</v>
      </c>
      <c r="K31" s="180" t="s">
        <v>1359</v>
      </c>
      <c r="L31" s="168" t="s">
        <v>1191</v>
      </c>
      <c r="M31" s="140" t="s">
        <v>52</v>
      </c>
    </row>
    <row r="32" spans="1:13">
      <c r="A32" s="140">
        <v>5</v>
      </c>
      <c r="B32" s="154" t="s">
        <v>1679</v>
      </c>
      <c r="C32" s="155" t="s">
        <v>1680</v>
      </c>
      <c r="D32" s="154" t="s">
        <v>1681</v>
      </c>
      <c r="E32" s="156"/>
      <c r="F32" s="156"/>
      <c r="G32" s="156"/>
      <c r="H32" s="156">
        <v>250000</v>
      </c>
      <c r="I32" s="156"/>
      <c r="J32" s="181" t="s">
        <v>1682</v>
      </c>
      <c r="K32" s="181" t="s">
        <v>629</v>
      </c>
      <c r="L32" s="182" t="s">
        <v>1683</v>
      </c>
      <c r="M32" s="183" t="s">
        <v>52</v>
      </c>
    </row>
    <row r="33" spans="1:13">
      <c r="A33" s="140"/>
      <c r="B33" s="157" t="s">
        <v>1683</v>
      </c>
      <c r="C33" s="158" t="s">
        <v>1684</v>
      </c>
      <c r="D33" s="157" t="s">
        <v>1685</v>
      </c>
      <c r="E33" s="159"/>
      <c r="F33" s="159"/>
      <c r="G33" s="159"/>
      <c r="H33" s="159"/>
      <c r="I33" s="159"/>
      <c r="J33" s="158" t="s">
        <v>1686</v>
      </c>
      <c r="K33" s="158" t="s">
        <v>1687</v>
      </c>
      <c r="L33" s="184" t="s">
        <v>1688</v>
      </c>
      <c r="M33" s="158"/>
    </row>
    <row r="34" spans="1:13">
      <c r="A34" s="140"/>
      <c r="B34" s="158"/>
      <c r="C34" s="158" t="s">
        <v>1689</v>
      </c>
      <c r="D34" s="160" t="s">
        <v>1690</v>
      </c>
      <c r="E34" s="159"/>
      <c r="F34" s="159"/>
      <c r="G34" s="159"/>
      <c r="H34" s="159"/>
      <c r="I34" s="159"/>
      <c r="J34" s="158" t="s">
        <v>1691</v>
      </c>
      <c r="K34" s="158" t="s">
        <v>1692</v>
      </c>
      <c r="L34" s="158"/>
      <c r="M34" s="158"/>
    </row>
    <row r="35" spans="1:13">
      <c r="A35" s="140"/>
      <c r="B35" s="158"/>
      <c r="C35" s="158" t="s">
        <v>1693</v>
      </c>
      <c r="D35" s="160" t="s">
        <v>1694</v>
      </c>
      <c r="E35" s="159"/>
      <c r="F35" s="159"/>
      <c r="G35" s="159"/>
      <c r="H35" s="159"/>
      <c r="I35" s="159"/>
      <c r="J35" s="158" t="s">
        <v>1695</v>
      </c>
      <c r="K35" s="158" t="s">
        <v>1691</v>
      </c>
      <c r="L35" s="158"/>
      <c r="M35" s="158"/>
    </row>
    <row r="36" spans="1:13">
      <c r="A36" s="140"/>
      <c r="B36" s="158"/>
      <c r="C36" s="158"/>
      <c r="D36" s="160" t="s">
        <v>1696</v>
      </c>
      <c r="E36" s="159"/>
      <c r="F36" s="159"/>
      <c r="G36" s="159"/>
      <c r="H36" s="159"/>
      <c r="I36" s="159"/>
      <c r="J36" s="158" t="s">
        <v>1697</v>
      </c>
      <c r="K36" s="158" t="s">
        <v>1176</v>
      </c>
      <c r="L36" s="158"/>
      <c r="M36" s="158"/>
    </row>
    <row r="37" spans="1:13">
      <c r="A37" s="140"/>
      <c r="B37" s="158"/>
      <c r="C37" s="158"/>
      <c r="D37" s="160" t="s">
        <v>1698</v>
      </c>
      <c r="E37" s="159"/>
      <c r="F37" s="159"/>
      <c r="G37" s="159"/>
      <c r="H37" s="159"/>
      <c r="I37" s="159"/>
      <c r="J37" s="158"/>
      <c r="K37" s="158"/>
      <c r="L37" s="158"/>
      <c r="M37" s="158"/>
    </row>
    <row r="38" spans="1:13">
      <c r="A38" s="140"/>
      <c r="B38" s="158"/>
      <c r="C38" s="158"/>
      <c r="D38" s="160" t="s">
        <v>1699</v>
      </c>
      <c r="E38" s="159"/>
      <c r="F38" s="159"/>
      <c r="G38" s="159"/>
      <c r="H38" s="159"/>
      <c r="I38" s="159"/>
      <c r="J38" s="158"/>
      <c r="K38" s="158"/>
      <c r="L38" s="158"/>
      <c r="M38" s="158"/>
    </row>
    <row r="39" spans="1:13">
      <c r="A39" s="140"/>
      <c r="B39" s="158"/>
      <c r="C39" s="158"/>
      <c r="D39" s="160" t="s">
        <v>1700</v>
      </c>
      <c r="E39" s="159"/>
      <c r="F39" s="159"/>
      <c r="G39" s="159"/>
      <c r="H39" s="159"/>
      <c r="I39" s="159"/>
      <c r="J39" s="158"/>
      <c r="K39" s="158"/>
      <c r="L39" s="158"/>
      <c r="M39" s="158"/>
    </row>
    <row r="40" spans="1:13">
      <c r="A40" s="140"/>
      <c r="B40" s="158"/>
      <c r="C40" s="158"/>
      <c r="D40" s="160" t="s">
        <v>1701</v>
      </c>
      <c r="E40" s="159"/>
      <c r="F40" s="159"/>
      <c r="G40" s="159"/>
      <c r="H40" s="159"/>
      <c r="I40" s="159"/>
      <c r="J40" s="158"/>
      <c r="K40" s="158"/>
      <c r="L40" s="158"/>
      <c r="M40" s="158"/>
    </row>
    <row r="41" spans="1:13">
      <c r="A41" s="140"/>
      <c r="B41" s="158"/>
      <c r="C41" s="158"/>
      <c r="D41" s="160" t="s">
        <v>1702</v>
      </c>
      <c r="E41" s="159"/>
      <c r="F41" s="159"/>
      <c r="G41" s="159"/>
      <c r="H41" s="159"/>
      <c r="I41" s="159"/>
      <c r="J41" s="158"/>
      <c r="K41" s="158"/>
      <c r="L41" s="158"/>
      <c r="M41" s="158"/>
    </row>
    <row r="42" spans="1:13">
      <c r="A42" s="140"/>
      <c r="B42" s="158"/>
      <c r="C42" s="158"/>
      <c r="D42" s="160" t="s">
        <v>1703</v>
      </c>
      <c r="E42" s="159"/>
      <c r="F42" s="159"/>
      <c r="G42" s="159"/>
      <c r="H42" s="159"/>
      <c r="I42" s="159"/>
      <c r="J42" s="158"/>
      <c r="K42" s="158"/>
      <c r="L42" s="158"/>
      <c r="M42" s="158"/>
    </row>
    <row r="43" spans="1:13">
      <c r="A43" s="140"/>
      <c r="B43" s="161"/>
      <c r="C43" s="161"/>
      <c r="D43" s="162"/>
      <c r="E43" s="163"/>
      <c r="F43" s="163"/>
      <c r="G43" s="163"/>
      <c r="H43" s="163"/>
      <c r="I43" s="163"/>
      <c r="J43" s="161"/>
      <c r="K43" s="161"/>
      <c r="L43" s="161"/>
      <c r="M43" s="161"/>
    </row>
    <row r="44" s="20" customFormat="1" spans="1:13">
      <c r="A44" s="164" t="s">
        <v>16</v>
      </c>
      <c r="B44" s="165"/>
      <c r="C44" s="165"/>
      <c r="D44" s="166"/>
      <c r="E44" s="167">
        <f>SUM(E28:E43)</f>
        <v>0</v>
      </c>
      <c r="F44" s="167">
        <f t="shared" ref="F44:I44" si="1">SUM(F28:F43)</f>
        <v>0</v>
      </c>
      <c r="G44" s="167">
        <f t="shared" si="1"/>
        <v>250000</v>
      </c>
      <c r="H44" s="167">
        <f t="shared" si="1"/>
        <v>300000</v>
      </c>
      <c r="I44" s="167">
        <f t="shared" si="1"/>
        <v>150000</v>
      </c>
      <c r="J44" s="172"/>
      <c r="K44" s="172"/>
      <c r="L44" s="172"/>
      <c r="M44" s="172"/>
    </row>
    <row r="45" spans="5:9">
      <c r="E45" s="131">
        <f>COUNT(E28:E43)</f>
        <v>0</v>
      </c>
      <c r="F45" s="131">
        <f t="shared" ref="F45:I45" si="2">COUNT(F28:F43)</f>
        <v>0</v>
      </c>
      <c r="G45" s="131">
        <f t="shared" si="2"/>
        <v>2</v>
      </c>
      <c r="H45" s="131">
        <f t="shared" si="2"/>
        <v>2</v>
      </c>
      <c r="I45" s="131">
        <f t="shared" si="2"/>
        <v>1</v>
      </c>
    </row>
  </sheetData>
  <mergeCells count="37">
    <mergeCell ref="A1:L1"/>
    <mergeCell ref="A2:L2"/>
    <mergeCell ref="A3:L3"/>
    <mergeCell ref="A4:L4"/>
    <mergeCell ref="A5:M5"/>
    <mergeCell ref="A6:L6"/>
    <mergeCell ref="A7:L7"/>
    <mergeCell ref="A8:L8"/>
    <mergeCell ref="E10:I10"/>
    <mergeCell ref="A15:D15"/>
    <mergeCell ref="A17:L17"/>
    <mergeCell ref="A18:L18"/>
    <mergeCell ref="A19:L19"/>
    <mergeCell ref="A20:L20"/>
    <mergeCell ref="A21:M21"/>
    <mergeCell ref="A22:L22"/>
    <mergeCell ref="A23:L23"/>
    <mergeCell ref="A24:L24"/>
    <mergeCell ref="E25:I25"/>
    <mergeCell ref="A44:D44"/>
    <mergeCell ref="A10:A12"/>
    <mergeCell ref="A25:A27"/>
    <mergeCell ref="A32:A43"/>
    <mergeCell ref="B10:B12"/>
    <mergeCell ref="B25:B27"/>
    <mergeCell ref="C10:C12"/>
    <mergeCell ref="C25:C27"/>
    <mergeCell ref="D10:D12"/>
    <mergeCell ref="D25:D27"/>
    <mergeCell ref="J10:J12"/>
    <mergeCell ref="J25:J27"/>
    <mergeCell ref="K10:K12"/>
    <mergeCell ref="K25:K27"/>
    <mergeCell ref="L10:L12"/>
    <mergeCell ref="L25:L27"/>
    <mergeCell ref="M10:M12"/>
    <mergeCell ref="M25:M27"/>
  </mergeCells>
  <printOptions horizontalCentered="1"/>
  <pageMargins left="0.01" right="0.01" top="0.5" bottom="0.01" header="0.3" footer="0.01"/>
  <pageSetup paperSize="9" scale="80" orientation="landscape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M162"/>
  <sheetViews>
    <sheetView tabSelected="1" view="pageBreakPreview" zoomScale="118" zoomScaleNormal="115" workbookViewId="0">
      <selection activeCell="A1" sqref="A1:M9"/>
    </sheetView>
  </sheetViews>
  <sheetFormatPr defaultColWidth="9" defaultRowHeight="18.75"/>
  <cols>
    <col min="1" max="1" width="3.875" style="45" customWidth="1"/>
    <col min="2" max="2" width="19.375" style="45" customWidth="1"/>
    <col min="3" max="3" width="19.875" style="45" customWidth="1"/>
    <col min="4" max="4" width="40.25" style="45" customWidth="1"/>
    <col min="5" max="5" width="13.375" style="45" customWidth="1"/>
    <col min="6" max="6" width="12.125" style="45" customWidth="1"/>
    <col min="7" max="7" width="13.375" style="45" customWidth="1"/>
    <col min="8" max="8" width="12.125" style="45" customWidth="1"/>
    <col min="9" max="10" width="13.375" style="45" customWidth="1"/>
    <col min="11" max="11" width="14.75" style="45" customWidth="1"/>
    <col min="12" max="12" width="12.5" style="46" customWidth="1"/>
    <col min="13" max="16384" width="9" style="45"/>
  </cols>
  <sheetData>
    <row r="1" s="42" customFormat="1" spans="1:12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="42" customFormat="1" spans="1:12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="42" customFormat="1" spans="1:12">
      <c r="A3" s="47" t="s">
        <v>1704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="42" customFormat="1" spans="1:12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="42" customFormat="1" spans="1:12">
      <c r="A5" s="47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3">
      <c r="A6" s="48" t="s">
        <v>36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="42" customFormat="1" spans="1:13">
      <c r="A7" s="48" t="s">
        <v>1200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="42" customFormat="1" spans="1:13">
      <c r="A8" s="48" t="s">
        <v>1201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="42" customFormat="1" spans="1:13">
      <c r="A9" s="48" t="s">
        <v>1349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="43" customFormat="1" ht="10.5" customHeight="1" spans="1:12">
      <c r="A10" s="49"/>
      <c r="E10" s="50"/>
      <c r="F10" s="50"/>
      <c r="G10" s="50"/>
      <c r="H10" s="50"/>
      <c r="I10" s="50"/>
      <c r="L10" s="68"/>
    </row>
    <row r="11" customHeight="1" spans="1:12">
      <c r="A11" s="51" t="s">
        <v>40</v>
      </c>
      <c r="B11" s="51" t="s">
        <v>41</v>
      </c>
      <c r="C11" s="51" t="s">
        <v>42</v>
      </c>
      <c r="D11" s="52" t="s">
        <v>43</v>
      </c>
      <c r="E11" s="53" t="s">
        <v>12</v>
      </c>
      <c r="F11" s="54"/>
      <c r="G11" s="54"/>
      <c r="H11" s="54"/>
      <c r="I11" s="69"/>
      <c r="J11" s="52" t="s">
        <v>44</v>
      </c>
      <c r="K11" s="52" t="s">
        <v>45</v>
      </c>
      <c r="L11" s="52" t="s">
        <v>46</v>
      </c>
    </row>
    <row r="12" spans="1:12">
      <c r="A12" s="55"/>
      <c r="B12" s="55"/>
      <c r="C12" s="55"/>
      <c r="D12" s="56"/>
      <c r="E12" s="57">
        <v>2566</v>
      </c>
      <c r="F12" s="57">
        <v>2567</v>
      </c>
      <c r="G12" s="57">
        <v>2568</v>
      </c>
      <c r="H12" s="57">
        <v>2569</v>
      </c>
      <c r="I12" s="57">
        <v>2570</v>
      </c>
      <c r="J12" s="56"/>
      <c r="K12" s="56"/>
      <c r="L12" s="56"/>
    </row>
    <row r="13" spans="1:12">
      <c r="A13" s="58"/>
      <c r="B13" s="58"/>
      <c r="C13" s="58"/>
      <c r="D13" s="59"/>
      <c r="E13" s="60" t="s">
        <v>13</v>
      </c>
      <c r="F13" s="60" t="s">
        <v>13</v>
      </c>
      <c r="G13" s="60" t="s">
        <v>13</v>
      </c>
      <c r="H13" s="60" t="s">
        <v>13</v>
      </c>
      <c r="I13" s="60" t="s">
        <v>13</v>
      </c>
      <c r="J13" s="59"/>
      <c r="K13" s="59"/>
      <c r="L13" s="59"/>
    </row>
    <row r="14" s="44" customFormat="1" ht="93.75" spans="1:12">
      <c r="A14" s="61">
        <v>1</v>
      </c>
      <c r="B14" s="62" t="s">
        <v>1204</v>
      </c>
      <c r="C14" s="63" t="s">
        <v>1705</v>
      </c>
      <c r="D14" s="64" t="s">
        <v>1706</v>
      </c>
      <c r="E14" s="65"/>
      <c r="F14" s="65"/>
      <c r="G14" s="65">
        <f>5*1100*500</f>
        <v>2750000</v>
      </c>
      <c r="H14" s="65"/>
      <c r="I14" s="65"/>
      <c r="J14" s="63" t="s">
        <v>1707</v>
      </c>
      <c r="K14" s="63" t="s">
        <v>1708</v>
      </c>
      <c r="L14" s="71" t="s">
        <v>1709</v>
      </c>
    </row>
    <row r="15" s="74" customFormat="1" spans="1:12">
      <c r="A15" s="76">
        <v>2</v>
      </c>
      <c r="B15" s="77" t="s">
        <v>1710</v>
      </c>
      <c r="C15" s="77" t="s">
        <v>1711</v>
      </c>
      <c r="D15" s="77" t="s">
        <v>1712</v>
      </c>
      <c r="E15" s="78">
        <v>5250000</v>
      </c>
      <c r="F15" s="76"/>
      <c r="G15" s="76"/>
      <c r="H15" s="79"/>
      <c r="I15" s="85"/>
      <c r="J15" s="94" t="s">
        <v>1713</v>
      </c>
      <c r="K15" s="77" t="s">
        <v>1714</v>
      </c>
      <c r="L15" s="95" t="s">
        <v>1715</v>
      </c>
    </row>
    <row r="16" s="74" customFormat="1" spans="1:12">
      <c r="A16" s="80"/>
      <c r="B16" s="81" t="s">
        <v>1389</v>
      </c>
      <c r="C16" s="81" t="s">
        <v>1716</v>
      </c>
      <c r="D16" s="81" t="s">
        <v>1717</v>
      </c>
      <c r="E16" s="80"/>
      <c r="F16" s="80"/>
      <c r="G16" s="80"/>
      <c r="H16" s="80"/>
      <c r="I16" s="96"/>
      <c r="J16" s="94" t="s">
        <v>1718</v>
      </c>
      <c r="K16" s="81" t="s">
        <v>1719</v>
      </c>
      <c r="L16" s="97" t="s">
        <v>1720</v>
      </c>
    </row>
    <row r="17" s="74" customFormat="1" spans="1:12">
      <c r="A17" s="80"/>
      <c r="B17" s="81"/>
      <c r="C17" s="81" t="s">
        <v>1721</v>
      </c>
      <c r="D17" s="81" t="s">
        <v>1722</v>
      </c>
      <c r="E17" s="80"/>
      <c r="F17" s="80"/>
      <c r="G17" s="80"/>
      <c r="H17" s="80"/>
      <c r="I17" s="96"/>
      <c r="J17" s="98" t="s">
        <v>1723</v>
      </c>
      <c r="K17" s="81" t="s">
        <v>1724</v>
      </c>
      <c r="L17" s="97" t="s">
        <v>1725</v>
      </c>
    </row>
    <row r="18" s="74" customFormat="1" spans="1:12">
      <c r="A18" s="80"/>
      <c r="B18" s="81"/>
      <c r="C18" s="81"/>
      <c r="D18" s="81" t="s">
        <v>1726</v>
      </c>
      <c r="E18" s="80"/>
      <c r="F18" s="80"/>
      <c r="G18" s="80"/>
      <c r="H18" s="80"/>
      <c r="I18" s="96"/>
      <c r="J18" s="81"/>
      <c r="K18" s="81" t="s">
        <v>990</v>
      </c>
      <c r="L18" s="97" t="s">
        <v>1727</v>
      </c>
    </row>
    <row r="19" s="74" customFormat="1" spans="1:12">
      <c r="A19" s="82"/>
      <c r="B19" s="83"/>
      <c r="C19" s="83"/>
      <c r="D19" s="83"/>
      <c r="E19" s="82"/>
      <c r="F19" s="82"/>
      <c r="G19" s="82"/>
      <c r="H19" s="82"/>
      <c r="I19" s="99"/>
      <c r="J19" s="83"/>
      <c r="K19" s="83"/>
      <c r="L19" s="100"/>
    </row>
    <row r="20" s="74" customFormat="1" spans="1:12">
      <c r="A20" s="76">
        <v>3</v>
      </c>
      <c r="B20" s="84" t="s">
        <v>1710</v>
      </c>
      <c r="C20" s="77" t="s">
        <v>1711</v>
      </c>
      <c r="D20" s="77" t="s">
        <v>1728</v>
      </c>
      <c r="E20" s="85">
        <f>6*3800*500</f>
        <v>11400000</v>
      </c>
      <c r="F20" s="85"/>
      <c r="G20" s="85"/>
      <c r="H20" s="85"/>
      <c r="I20" s="85"/>
      <c r="J20" s="94" t="s">
        <v>1713</v>
      </c>
      <c r="K20" s="77" t="s">
        <v>1714</v>
      </c>
      <c r="L20" s="95" t="s">
        <v>1715</v>
      </c>
    </row>
    <row r="21" s="74" customFormat="1" spans="1:12">
      <c r="A21" s="80"/>
      <c r="B21" s="81" t="s">
        <v>1729</v>
      </c>
      <c r="C21" s="81" t="s">
        <v>1716</v>
      </c>
      <c r="D21" s="81" t="s">
        <v>1730</v>
      </c>
      <c r="E21" s="86"/>
      <c r="F21" s="80"/>
      <c r="G21" s="80"/>
      <c r="H21" s="80"/>
      <c r="I21" s="96"/>
      <c r="J21" s="94" t="s">
        <v>1718</v>
      </c>
      <c r="K21" s="81" t="s">
        <v>1719</v>
      </c>
      <c r="L21" s="97" t="s">
        <v>1720</v>
      </c>
    </row>
    <row r="22" s="74" customFormat="1" spans="1:12">
      <c r="A22" s="80"/>
      <c r="B22" s="81"/>
      <c r="C22" s="81" t="s">
        <v>1721</v>
      </c>
      <c r="D22" s="81" t="s">
        <v>1731</v>
      </c>
      <c r="E22" s="80"/>
      <c r="F22" s="80"/>
      <c r="G22" s="80"/>
      <c r="H22" s="80"/>
      <c r="I22" s="96"/>
      <c r="J22" s="98" t="s">
        <v>1723</v>
      </c>
      <c r="K22" s="81" t="s">
        <v>1724</v>
      </c>
      <c r="L22" s="97" t="s">
        <v>1725</v>
      </c>
    </row>
    <row r="23" s="74" customFormat="1" spans="1:12">
      <c r="A23" s="80"/>
      <c r="B23" s="81"/>
      <c r="C23" s="81"/>
      <c r="D23" s="81"/>
      <c r="E23" s="80"/>
      <c r="F23" s="80"/>
      <c r="G23" s="80"/>
      <c r="H23" s="80"/>
      <c r="I23" s="96"/>
      <c r="J23" s="81"/>
      <c r="K23" s="81" t="s">
        <v>990</v>
      </c>
      <c r="L23" s="97" t="s">
        <v>1727</v>
      </c>
    </row>
    <row r="24" s="74" customFormat="1" spans="1:12">
      <c r="A24" s="82"/>
      <c r="B24" s="83"/>
      <c r="C24" s="83"/>
      <c r="D24" s="83"/>
      <c r="E24" s="82"/>
      <c r="F24" s="82"/>
      <c r="G24" s="82"/>
      <c r="H24" s="82"/>
      <c r="I24" s="99"/>
      <c r="J24" s="83"/>
      <c r="K24" s="83"/>
      <c r="L24" s="100"/>
    </row>
    <row r="25" s="44" customFormat="1" ht="93.75" spans="1:12">
      <c r="A25" s="61">
        <v>4</v>
      </c>
      <c r="B25" s="62" t="s">
        <v>1229</v>
      </c>
      <c r="C25" s="63" t="s">
        <v>1705</v>
      </c>
      <c r="D25" s="64" t="s">
        <v>1227</v>
      </c>
      <c r="E25" s="65">
        <f t="shared" ref="E25" si="0">6*2300*500</f>
        <v>6900000</v>
      </c>
      <c r="F25" s="65"/>
      <c r="G25" s="65"/>
      <c r="H25" s="65"/>
      <c r="I25" s="65"/>
      <c r="J25" s="63" t="s">
        <v>1732</v>
      </c>
      <c r="K25" s="63" t="s">
        <v>1708</v>
      </c>
      <c r="L25" s="71" t="s">
        <v>1709</v>
      </c>
    </row>
    <row r="26" s="44" customFormat="1" ht="93.75" spans="1:12">
      <c r="A26" s="61">
        <v>5</v>
      </c>
      <c r="B26" s="62" t="s">
        <v>1733</v>
      </c>
      <c r="C26" s="63" t="s">
        <v>1705</v>
      </c>
      <c r="D26" s="64" t="s">
        <v>1734</v>
      </c>
      <c r="E26" s="65"/>
      <c r="F26" s="65"/>
      <c r="G26" s="65">
        <f>5*2500*560</f>
        <v>7000000</v>
      </c>
      <c r="H26" s="65"/>
      <c r="I26" s="65"/>
      <c r="J26" s="63" t="s">
        <v>1735</v>
      </c>
      <c r="K26" s="63" t="s">
        <v>1736</v>
      </c>
      <c r="L26" s="71" t="s">
        <v>1709</v>
      </c>
    </row>
    <row r="27" s="44" customFormat="1" ht="93.75" spans="1:12">
      <c r="A27" s="61">
        <v>6</v>
      </c>
      <c r="B27" s="62" t="s">
        <v>1261</v>
      </c>
      <c r="C27" s="63" t="s">
        <v>1705</v>
      </c>
      <c r="D27" s="64" t="s">
        <v>1737</v>
      </c>
      <c r="E27" s="65">
        <v>1800000</v>
      </c>
      <c r="F27" s="65"/>
      <c r="G27" s="65"/>
      <c r="H27" s="65"/>
      <c r="I27" s="65"/>
      <c r="J27" s="70" t="s">
        <v>1735</v>
      </c>
      <c r="K27" s="70" t="s">
        <v>1736</v>
      </c>
      <c r="L27" s="71" t="s">
        <v>1709</v>
      </c>
    </row>
    <row r="28" s="44" customFormat="1" ht="93.75" spans="1:12">
      <c r="A28" s="61">
        <v>7</v>
      </c>
      <c r="B28" s="62" t="s">
        <v>1301</v>
      </c>
      <c r="C28" s="63" t="s">
        <v>1705</v>
      </c>
      <c r="D28" s="87" t="s">
        <v>1738</v>
      </c>
      <c r="E28" s="65"/>
      <c r="F28" s="65">
        <f>6*800*500</f>
        <v>2400000</v>
      </c>
      <c r="G28" s="65"/>
      <c r="H28" s="65"/>
      <c r="I28" s="65"/>
      <c r="J28" s="63" t="s">
        <v>1739</v>
      </c>
      <c r="K28" s="63" t="s">
        <v>1708</v>
      </c>
      <c r="L28" s="71" t="s">
        <v>1709</v>
      </c>
    </row>
    <row r="29" s="44" customFormat="1" ht="93.75" spans="1:12">
      <c r="A29" s="61">
        <v>8</v>
      </c>
      <c r="B29" s="62" t="s">
        <v>1301</v>
      </c>
      <c r="C29" s="63" t="s">
        <v>1705</v>
      </c>
      <c r="D29" s="87" t="s">
        <v>1740</v>
      </c>
      <c r="E29" s="65"/>
      <c r="F29" s="65">
        <f>6*2000*500</f>
        <v>6000000</v>
      </c>
      <c r="G29" s="65"/>
      <c r="H29" s="65"/>
      <c r="I29" s="65"/>
      <c r="J29" s="63" t="s">
        <v>1739</v>
      </c>
      <c r="K29" s="63" t="s">
        <v>1708</v>
      </c>
      <c r="L29" s="71" t="s">
        <v>1709</v>
      </c>
    </row>
    <row r="30" s="44" customFormat="1" ht="93.75" spans="1:12">
      <c r="A30" s="61">
        <v>9</v>
      </c>
      <c r="B30" s="88" t="s">
        <v>1741</v>
      </c>
      <c r="C30" s="63" t="s">
        <v>1705</v>
      </c>
      <c r="D30" s="87" t="s">
        <v>1742</v>
      </c>
      <c r="E30" s="65">
        <v>2000000</v>
      </c>
      <c r="F30" s="65"/>
      <c r="G30" s="65"/>
      <c r="H30" s="65"/>
      <c r="I30" s="65"/>
      <c r="J30" s="63" t="s">
        <v>1739</v>
      </c>
      <c r="K30" s="63" t="s">
        <v>1708</v>
      </c>
      <c r="L30" s="71" t="s">
        <v>1709</v>
      </c>
    </row>
    <row r="31" s="44" customFormat="1" ht="93.75" spans="1:12">
      <c r="A31" s="61">
        <v>10</v>
      </c>
      <c r="B31" s="88" t="s">
        <v>1743</v>
      </c>
      <c r="C31" s="63" t="s">
        <v>1705</v>
      </c>
      <c r="D31" s="87" t="s">
        <v>1744</v>
      </c>
      <c r="E31" s="65">
        <v>4500000</v>
      </c>
      <c r="F31" s="65"/>
      <c r="G31" s="65"/>
      <c r="H31" s="65"/>
      <c r="I31" s="65"/>
      <c r="J31" s="63" t="s">
        <v>1739</v>
      </c>
      <c r="K31" s="63" t="s">
        <v>1708</v>
      </c>
      <c r="L31" s="71" t="s">
        <v>1709</v>
      </c>
    </row>
    <row r="32" s="44" customFormat="1" ht="93.75" spans="1:12">
      <c r="A32" s="61">
        <v>11</v>
      </c>
      <c r="B32" s="62" t="s">
        <v>1301</v>
      </c>
      <c r="C32" s="63" t="s">
        <v>1705</v>
      </c>
      <c r="D32" s="87" t="s">
        <v>1745</v>
      </c>
      <c r="E32" s="65"/>
      <c r="F32" s="65">
        <f>6*2000*500</f>
        <v>6000000</v>
      </c>
      <c r="G32" s="65"/>
      <c r="H32" s="65"/>
      <c r="I32" s="65"/>
      <c r="J32" s="63" t="s">
        <v>1739</v>
      </c>
      <c r="K32" s="63" t="s">
        <v>1708</v>
      </c>
      <c r="L32" s="71" t="s">
        <v>1709</v>
      </c>
    </row>
    <row r="33" s="44" customFormat="1" ht="93.75" spans="1:12">
      <c r="A33" s="61">
        <v>12</v>
      </c>
      <c r="B33" s="62" t="s">
        <v>1301</v>
      </c>
      <c r="C33" s="63" t="s">
        <v>1705</v>
      </c>
      <c r="D33" s="87" t="s">
        <v>1746</v>
      </c>
      <c r="E33" s="65"/>
      <c r="F33" s="65">
        <f>6*2000*500</f>
        <v>6000000</v>
      </c>
      <c r="G33" s="65"/>
      <c r="H33" s="65"/>
      <c r="I33" s="65"/>
      <c r="J33" s="63" t="s">
        <v>1739</v>
      </c>
      <c r="K33" s="63" t="s">
        <v>1708</v>
      </c>
      <c r="L33" s="71" t="s">
        <v>1709</v>
      </c>
    </row>
    <row r="34" s="44" customFormat="1" ht="93.75" spans="1:12">
      <c r="A34" s="61">
        <v>13</v>
      </c>
      <c r="B34" s="62" t="s">
        <v>1301</v>
      </c>
      <c r="C34" s="63" t="s">
        <v>1705</v>
      </c>
      <c r="D34" s="87" t="s">
        <v>1747</v>
      </c>
      <c r="E34" s="65"/>
      <c r="F34" s="65"/>
      <c r="G34" s="65"/>
      <c r="H34" s="65"/>
      <c r="I34" s="65">
        <f t="shared" ref="I34" si="1">6*6000*500</f>
        <v>18000000</v>
      </c>
      <c r="J34" s="63" t="s">
        <v>1739</v>
      </c>
      <c r="K34" s="63" t="s">
        <v>1708</v>
      </c>
      <c r="L34" s="71" t="s">
        <v>1709</v>
      </c>
    </row>
    <row r="35" s="44" customFormat="1" ht="93.75" spans="1:12">
      <c r="A35" s="61">
        <v>14</v>
      </c>
      <c r="B35" s="62" t="s">
        <v>1267</v>
      </c>
      <c r="C35" s="63" t="s">
        <v>1705</v>
      </c>
      <c r="D35" s="87" t="s">
        <v>1748</v>
      </c>
      <c r="E35" s="65">
        <v>2700000</v>
      </c>
      <c r="F35" s="65"/>
      <c r="G35" s="65"/>
      <c r="H35" s="65"/>
      <c r="I35" s="65"/>
      <c r="J35" s="63" t="s">
        <v>1739</v>
      </c>
      <c r="K35" s="63" t="s">
        <v>1708</v>
      </c>
      <c r="L35" s="71" t="s">
        <v>1709</v>
      </c>
    </row>
    <row r="36" s="44" customFormat="1" ht="93.75" spans="1:12">
      <c r="A36" s="61">
        <v>15</v>
      </c>
      <c r="B36" s="62" t="s">
        <v>1749</v>
      </c>
      <c r="C36" s="63" t="s">
        <v>1705</v>
      </c>
      <c r="D36" s="87" t="s">
        <v>1750</v>
      </c>
      <c r="E36" s="65"/>
      <c r="F36" s="65"/>
      <c r="G36" s="65">
        <f>5*550*3500</f>
        <v>9625000</v>
      </c>
      <c r="H36" s="65"/>
      <c r="I36" s="65"/>
      <c r="J36" s="63" t="s">
        <v>1739</v>
      </c>
      <c r="K36" s="63" t="s">
        <v>1708</v>
      </c>
      <c r="L36" s="71" t="s">
        <v>1709</v>
      </c>
    </row>
    <row r="37" s="44" customFormat="1" ht="93.75" spans="1:12">
      <c r="A37" s="61">
        <v>16</v>
      </c>
      <c r="B37" s="62" t="s">
        <v>1301</v>
      </c>
      <c r="C37" s="63" t="s">
        <v>1705</v>
      </c>
      <c r="D37" s="87" t="s">
        <v>1751</v>
      </c>
      <c r="E37" s="65"/>
      <c r="F37" s="65">
        <f>6*800*500</f>
        <v>2400000</v>
      </c>
      <c r="G37" s="65"/>
      <c r="H37" s="65"/>
      <c r="I37" s="65"/>
      <c r="J37" s="63" t="s">
        <v>1752</v>
      </c>
      <c r="K37" s="63" t="s">
        <v>1708</v>
      </c>
      <c r="L37" s="71" t="s">
        <v>1709</v>
      </c>
    </row>
    <row r="38" s="74" customFormat="1" spans="1:12">
      <c r="A38" s="76">
        <v>17</v>
      </c>
      <c r="B38" s="84" t="s">
        <v>1710</v>
      </c>
      <c r="C38" s="77" t="s">
        <v>1711</v>
      </c>
      <c r="D38" s="84" t="s">
        <v>1753</v>
      </c>
      <c r="E38" s="85">
        <f>5*3200*580</f>
        <v>9280000</v>
      </c>
      <c r="F38" s="79"/>
      <c r="G38" s="79"/>
      <c r="H38" s="79"/>
      <c r="I38" s="85"/>
      <c r="J38" s="101" t="s">
        <v>1713</v>
      </c>
      <c r="K38" s="77" t="s">
        <v>1714</v>
      </c>
      <c r="L38" s="95" t="s">
        <v>1715</v>
      </c>
    </row>
    <row r="39" s="75" customFormat="1" spans="1:12">
      <c r="A39" s="80"/>
      <c r="B39" s="89" t="s">
        <v>1754</v>
      </c>
      <c r="C39" s="89" t="s">
        <v>1716</v>
      </c>
      <c r="D39" s="89" t="s">
        <v>1755</v>
      </c>
      <c r="E39" s="80"/>
      <c r="F39" s="80"/>
      <c r="G39" s="80"/>
      <c r="H39" s="80"/>
      <c r="I39" s="96"/>
      <c r="J39" s="102" t="s">
        <v>1718</v>
      </c>
      <c r="K39" s="89" t="s">
        <v>1719</v>
      </c>
      <c r="L39" s="97" t="s">
        <v>1720</v>
      </c>
    </row>
    <row r="40" s="74" customFormat="1" spans="1:12">
      <c r="A40" s="80"/>
      <c r="B40" s="81"/>
      <c r="C40" s="81" t="s">
        <v>1721</v>
      </c>
      <c r="D40" s="81" t="s">
        <v>1756</v>
      </c>
      <c r="E40" s="80"/>
      <c r="F40" s="80"/>
      <c r="G40" s="80"/>
      <c r="H40" s="80"/>
      <c r="I40" s="96"/>
      <c r="J40" s="98" t="s">
        <v>1723</v>
      </c>
      <c r="K40" s="81" t="s">
        <v>1724</v>
      </c>
      <c r="L40" s="97" t="s">
        <v>1725</v>
      </c>
    </row>
    <row r="41" s="74" customFormat="1" spans="1:12">
      <c r="A41" s="80"/>
      <c r="B41" s="81"/>
      <c r="C41" s="81"/>
      <c r="D41" s="81"/>
      <c r="E41" s="80"/>
      <c r="F41" s="80"/>
      <c r="G41" s="80"/>
      <c r="H41" s="80"/>
      <c r="I41" s="96"/>
      <c r="J41" s="81"/>
      <c r="K41" s="81" t="s">
        <v>990</v>
      </c>
      <c r="L41" s="97" t="s">
        <v>1727</v>
      </c>
    </row>
    <row r="42" s="74" customFormat="1" ht="19.5" customHeight="1" spans="1:12">
      <c r="A42" s="82"/>
      <c r="B42" s="83"/>
      <c r="C42" s="83"/>
      <c r="D42" s="83"/>
      <c r="E42" s="82"/>
      <c r="F42" s="82"/>
      <c r="G42" s="82"/>
      <c r="H42" s="82"/>
      <c r="I42" s="99"/>
      <c r="J42" s="83"/>
      <c r="K42" s="83"/>
      <c r="L42" s="100"/>
    </row>
    <row r="43" s="44" customFormat="1" ht="102" customHeight="1" spans="1:12">
      <c r="A43" s="61">
        <v>18</v>
      </c>
      <c r="B43" s="62" t="s">
        <v>1331</v>
      </c>
      <c r="C43" s="63" t="s">
        <v>1705</v>
      </c>
      <c r="D43" s="64" t="s">
        <v>1757</v>
      </c>
      <c r="E43" s="65"/>
      <c r="F43" s="65"/>
      <c r="G43" s="65"/>
      <c r="H43" s="65">
        <f t="shared" ref="H43" si="2">5*1600*500</f>
        <v>4000000</v>
      </c>
      <c r="I43" s="65"/>
      <c r="J43" s="70" t="s">
        <v>1735</v>
      </c>
      <c r="K43" s="70" t="s">
        <v>1736</v>
      </c>
      <c r="L43" s="71" t="s">
        <v>1709</v>
      </c>
    </row>
    <row r="44" s="44" customFormat="1" ht="93.75" spans="1:12">
      <c r="A44" s="61">
        <v>19</v>
      </c>
      <c r="B44" s="63" t="s">
        <v>1343</v>
      </c>
      <c r="C44" s="63" t="s">
        <v>1705</v>
      </c>
      <c r="D44" s="63" t="s">
        <v>1758</v>
      </c>
      <c r="E44" s="65">
        <f>5*1000*500</f>
        <v>2500000</v>
      </c>
      <c r="F44" s="65"/>
      <c r="G44" s="65"/>
      <c r="H44" s="65"/>
      <c r="I44" s="65"/>
      <c r="J44" s="70" t="s">
        <v>1735</v>
      </c>
      <c r="K44" s="70" t="s">
        <v>1736</v>
      </c>
      <c r="L44" s="71" t="s">
        <v>1709</v>
      </c>
    </row>
    <row r="45" s="44" customFormat="1" ht="93.75" spans="1:12">
      <c r="A45" s="61">
        <v>20</v>
      </c>
      <c r="B45" s="90" t="s">
        <v>1343</v>
      </c>
      <c r="C45" s="63" t="s">
        <v>1705</v>
      </c>
      <c r="D45" s="64" t="s">
        <v>1759</v>
      </c>
      <c r="E45" s="65">
        <f>5*2000*500</f>
        <v>5000000</v>
      </c>
      <c r="F45" s="65"/>
      <c r="G45" s="65"/>
      <c r="H45" s="65"/>
      <c r="I45" s="65"/>
      <c r="J45" s="70" t="s">
        <v>1735</v>
      </c>
      <c r="K45" s="70" t="s">
        <v>1736</v>
      </c>
      <c r="L45" s="71" t="s">
        <v>1709</v>
      </c>
    </row>
    <row r="46" s="44" customFormat="1" ht="93.75" spans="1:12">
      <c r="A46" s="61">
        <v>21</v>
      </c>
      <c r="B46" s="62" t="s">
        <v>1346</v>
      </c>
      <c r="C46" s="63" t="s">
        <v>1705</v>
      </c>
      <c r="D46" s="64" t="s">
        <v>1760</v>
      </c>
      <c r="E46" s="65"/>
      <c r="F46" s="65"/>
      <c r="G46" s="65"/>
      <c r="H46" s="65">
        <f>5*3000*500</f>
        <v>7500000</v>
      </c>
      <c r="I46" s="65"/>
      <c r="J46" s="70" t="s">
        <v>1735</v>
      </c>
      <c r="K46" s="70" t="s">
        <v>1736</v>
      </c>
      <c r="L46" s="71" t="s">
        <v>1709</v>
      </c>
    </row>
    <row r="47" s="44" customFormat="1" ht="93.75" spans="1:12">
      <c r="A47" s="61">
        <v>22</v>
      </c>
      <c r="B47" s="62" t="s">
        <v>1346</v>
      </c>
      <c r="C47" s="63" t="s">
        <v>1705</v>
      </c>
      <c r="D47" s="64" t="s">
        <v>1761</v>
      </c>
      <c r="E47" s="65"/>
      <c r="F47" s="65"/>
      <c r="G47" s="65"/>
      <c r="H47" s="65">
        <f>5*1400*500</f>
        <v>3500000</v>
      </c>
      <c r="I47" s="65"/>
      <c r="J47" s="70" t="s">
        <v>1735</v>
      </c>
      <c r="K47" s="70" t="s">
        <v>1736</v>
      </c>
      <c r="L47" s="71" t="s">
        <v>1709</v>
      </c>
    </row>
    <row r="48" s="44" customFormat="1" ht="93.75" spans="1:12">
      <c r="A48" s="61">
        <v>23</v>
      </c>
      <c r="B48" s="62" t="s">
        <v>1762</v>
      </c>
      <c r="C48" s="63" t="s">
        <v>1705</v>
      </c>
      <c r="D48" s="64" t="s">
        <v>1763</v>
      </c>
      <c r="E48" s="65"/>
      <c r="F48" s="65"/>
      <c r="G48" s="65">
        <f>3500000*2.5</f>
        <v>8750000</v>
      </c>
      <c r="H48" s="65"/>
      <c r="I48" s="65"/>
      <c r="J48" s="70" t="s">
        <v>1735</v>
      </c>
      <c r="K48" s="70" t="s">
        <v>1736</v>
      </c>
      <c r="L48" s="71" t="s">
        <v>1709</v>
      </c>
    </row>
    <row r="49" s="74" customFormat="1" spans="1:12">
      <c r="A49" s="76">
        <v>24</v>
      </c>
      <c r="B49" s="77" t="s">
        <v>1764</v>
      </c>
      <c r="C49" s="77" t="s">
        <v>1711</v>
      </c>
      <c r="D49" s="84" t="s">
        <v>1728</v>
      </c>
      <c r="E49" s="85">
        <v>13300000</v>
      </c>
      <c r="F49" s="85"/>
      <c r="G49" s="85"/>
      <c r="H49" s="85"/>
      <c r="I49" s="85"/>
      <c r="J49" s="94" t="s">
        <v>1713</v>
      </c>
      <c r="K49" s="77" t="s">
        <v>1714</v>
      </c>
      <c r="L49" s="95" t="s">
        <v>1715</v>
      </c>
    </row>
    <row r="50" s="74" customFormat="1" spans="1:12">
      <c r="A50" s="80"/>
      <c r="B50" s="81" t="s">
        <v>1729</v>
      </c>
      <c r="C50" s="81" t="s">
        <v>1716</v>
      </c>
      <c r="D50" s="91" t="s">
        <v>1730</v>
      </c>
      <c r="E50" s="86"/>
      <c r="F50" s="80"/>
      <c r="G50" s="80"/>
      <c r="H50" s="80"/>
      <c r="I50" s="96"/>
      <c r="J50" s="94" t="s">
        <v>1718</v>
      </c>
      <c r="K50" s="81" t="s">
        <v>1719</v>
      </c>
      <c r="L50" s="97" t="s">
        <v>1720</v>
      </c>
    </row>
    <row r="51" s="74" customFormat="1" spans="1:12">
      <c r="A51" s="80"/>
      <c r="B51" s="81"/>
      <c r="C51" s="81" t="s">
        <v>1721</v>
      </c>
      <c r="D51" s="91" t="s">
        <v>1731</v>
      </c>
      <c r="E51" s="80"/>
      <c r="F51" s="80"/>
      <c r="G51" s="80"/>
      <c r="H51" s="80"/>
      <c r="I51" s="96"/>
      <c r="J51" s="98" t="s">
        <v>1723</v>
      </c>
      <c r="K51" s="81" t="s">
        <v>1724</v>
      </c>
      <c r="L51" s="97" t="s">
        <v>1725</v>
      </c>
    </row>
    <row r="52" s="74" customFormat="1" spans="1:12">
      <c r="A52" s="80"/>
      <c r="B52" s="81"/>
      <c r="C52" s="81"/>
      <c r="D52" s="81"/>
      <c r="E52" s="80"/>
      <c r="F52" s="80"/>
      <c r="G52" s="80"/>
      <c r="H52" s="80"/>
      <c r="I52" s="96"/>
      <c r="J52" s="81"/>
      <c r="K52" s="81" t="s">
        <v>990</v>
      </c>
      <c r="L52" s="97" t="s">
        <v>1727</v>
      </c>
    </row>
    <row r="53" s="74" customFormat="1" spans="1:12">
      <c r="A53" s="82"/>
      <c r="B53" s="83"/>
      <c r="C53" s="83"/>
      <c r="D53" s="83"/>
      <c r="E53" s="82"/>
      <c r="F53" s="82"/>
      <c r="G53" s="82"/>
      <c r="H53" s="82"/>
      <c r="I53" s="99"/>
      <c r="J53" s="83"/>
      <c r="K53" s="83"/>
      <c r="L53" s="100"/>
    </row>
    <row r="54" s="44" customFormat="1" ht="93.75" spans="1:12">
      <c r="A54" s="61">
        <v>25</v>
      </c>
      <c r="B54" s="62" t="s">
        <v>1765</v>
      </c>
      <c r="C54" s="63" t="s">
        <v>1705</v>
      </c>
      <c r="D54" s="64" t="s">
        <v>1766</v>
      </c>
      <c r="E54" s="65"/>
      <c r="F54" s="65"/>
      <c r="G54" s="65">
        <v>8000000</v>
      </c>
      <c r="H54" s="65"/>
      <c r="I54" s="65"/>
      <c r="J54" s="63" t="s">
        <v>1732</v>
      </c>
      <c r="K54" s="63" t="s">
        <v>1708</v>
      </c>
      <c r="L54" s="71" t="s">
        <v>1709</v>
      </c>
    </row>
    <row r="55" s="74" customFormat="1" spans="1:12">
      <c r="A55" s="76">
        <v>26</v>
      </c>
      <c r="B55" s="77" t="s">
        <v>1764</v>
      </c>
      <c r="C55" s="77" t="s">
        <v>1711</v>
      </c>
      <c r="D55" s="84" t="s">
        <v>1767</v>
      </c>
      <c r="E55" s="85"/>
      <c r="F55" s="85">
        <v>8000000</v>
      </c>
      <c r="G55" s="85"/>
      <c r="H55" s="85"/>
      <c r="I55" s="85"/>
      <c r="J55" s="101" t="s">
        <v>1713</v>
      </c>
      <c r="K55" s="77" t="s">
        <v>1714</v>
      </c>
      <c r="L55" s="95" t="s">
        <v>1715</v>
      </c>
    </row>
    <row r="56" s="74" customFormat="1" spans="1:12">
      <c r="A56" s="80"/>
      <c r="B56" s="81" t="s">
        <v>1768</v>
      </c>
      <c r="C56" s="81" t="s">
        <v>1716</v>
      </c>
      <c r="D56" s="91" t="s">
        <v>1769</v>
      </c>
      <c r="E56" s="86"/>
      <c r="F56" s="80"/>
      <c r="G56" s="80"/>
      <c r="H56" s="80"/>
      <c r="I56" s="96"/>
      <c r="J56" s="94" t="s">
        <v>1718</v>
      </c>
      <c r="K56" s="81" t="s">
        <v>1719</v>
      </c>
      <c r="L56" s="97" t="s">
        <v>1720</v>
      </c>
    </row>
    <row r="57" s="74" customFormat="1" spans="1:12">
      <c r="A57" s="80"/>
      <c r="B57" s="81"/>
      <c r="C57" s="81" t="s">
        <v>1721</v>
      </c>
      <c r="D57" s="91" t="s">
        <v>1770</v>
      </c>
      <c r="E57" s="80"/>
      <c r="F57" s="80"/>
      <c r="G57" s="80"/>
      <c r="H57" s="80"/>
      <c r="I57" s="96"/>
      <c r="J57" s="98" t="s">
        <v>1723</v>
      </c>
      <c r="K57" s="81" t="s">
        <v>1724</v>
      </c>
      <c r="L57" s="97" t="s">
        <v>1725</v>
      </c>
    </row>
    <row r="58" s="74" customFormat="1" spans="1:12">
      <c r="A58" s="80"/>
      <c r="B58" s="81"/>
      <c r="C58" s="81"/>
      <c r="D58" s="91"/>
      <c r="E58" s="80"/>
      <c r="F58" s="80"/>
      <c r="G58" s="80"/>
      <c r="H58" s="80"/>
      <c r="I58" s="96"/>
      <c r="J58" s="81"/>
      <c r="K58" s="81" t="s">
        <v>990</v>
      </c>
      <c r="L58" s="97" t="s">
        <v>1727</v>
      </c>
    </row>
    <row r="59" s="74" customFormat="1" spans="1:12">
      <c r="A59" s="82"/>
      <c r="B59" s="83"/>
      <c r="C59" s="83"/>
      <c r="D59" s="83"/>
      <c r="E59" s="82"/>
      <c r="F59" s="82"/>
      <c r="G59" s="82"/>
      <c r="H59" s="82"/>
      <c r="I59" s="99"/>
      <c r="J59" s="83"/>
      <c r="K59" s="83"/>
      <c r="L59" s="100"/>
    </row>
    <row r="60" s="74" customFormat="1" spans="1:12">
      <c r="A60" s="76">
        <v>27</v>
      </c>
      <c r="B60" s="77" t="s">
        <v>1764</v>
      </c>
      <c r="C60" s="77" t="s">
        <v>1711</v>
      </c>
      <c r="D60" s="77" t="s">
        <v>1771</v>
      </c>
      <c r="E60" s="85">
        <v>2800000</v>
      </c>
      <c r="F60" s="76"/>
      <c r="G60" s="79"/>
      <c r="H60" s="76"/>
      <c r="I60" s="85"/>
      <c r="J60" s="94" t="s">
        <v>1713</v>
      </c>
      <c r="K60" s="77" t="s">
        <v>1714</v>
      </c>
      <c r="L60" s="95" t="s">
        <v>1715</v>
      </c>
    </row>
    <row r="61" s="74" customFormat="1" spans="1:12">
      <c r="A61" s="80"/>
      <c r="B61" s="81" t="s">
        <v>1772</v>
      </c>
      <c r="C61" s="81" t="s">
        <v>1716</v>
      </c>
      <c r="D61" s="81" t="s">
        <v>1773</v>
      </c>
      <c r="E61" s="80"/>
      <c r="F61" s="80"/>
      <c r="G61" s="86"/>
      <c r="H61" s="80"/>
      <c r="I61" s="96"/>
      <c r="J61" s="94" t="s">
        <v>1718</v>
      </c>
      <c r="K61" s="81" t="s">
        <v>1719</v>
      </c>
      <c r="L61" s="97" t="s">
        <v>1720</v>
      </c>
    </row>
    <row r="62" s="74" customFormat="1" spans="1:12">
      <c r="A62" s="80"/>
      <c r="B62" s="81"/>
      <c r="C62" s="81" t="s">
        <v>1721</v>
      </c>
      <c r="D62" s="81" t="s">
        <v>1774</v>
      </c>
      <c r="E62" s="86"/>
      <c r="F62" s="86"/>
      <c r="G62" s="86"/>
      <c r="H62" s="80"/>
      <c r="I62" s="96"/>
      <c r="J62" s="98" t="s">
        <v>1723</v>
      </c>
      <c r="K62" s="81" t="s">
        <v>1724</v>
      </c>
      <c r="L62" s="97" t="s">
        <v>1725</v>
      </c>
    </row>
    <row r="63" s="74" customFormat="1" spans="1:12">
      <c r="A63" s="80"/>
      <c r="B63" s="81"/>
      <c r="C63" s="81"/>
      <c r="D63" s="92"/>
      <c r="E63" s="86"/>
      <c r="F63" s="86"/>
      <c r="G63" s="86"/>
      <c r="H63" s="80"/>
      <c r="I63" s="96"/>
      <c r="J63" s="81"/>
      <c r="K63" s="81" t="s">
        <v>990</v>
      </c>
      <c r="L63" s="97" t="s">
        <v>1727</v>
      </c>
    </row>
    <row r="64" s="74" customFormat="1" spans="1:12">
      <c r="A64" s="82"/>
      <c r="B64" s="83"/>
      <c r="C64" s="83"/>
      <c r="D64" s="83"/>
      <c r="E64" s="82"/>
      <c r="F64" s="82"/>
      <c r="G64" s="93"/>
      <c r="H64" s="82"/>
      <c r="I64" s="99"/>
      <c r="J64" s="83"/>
      <c r="K64" s="83"/>
      <c r="L64" s="100"/>
    </row>
    <row r="65" s="44" customFormat="1" ht="93.75" spans="1:12">
      <c r="A65" s="61">
        <v>28</v>
      </c>
      <c r="B65" s="62" t="s">
        <v>1775</v>
      </c>
      <c r="C65" s="63" t="s">
        <v>1705</v>
      </c>
      <c r="D65" s="64" t="s">
        <v>1776</v>
      </c>
      <c r="E65" s="65"/>
      <c r="F65" s="65"/>
      <c r="G65" s="65">
        <v>7000000</v>
      </c>
      <c r="H65" s="65"/>
      <c r="I65" s="65"/>
      <c r="J65" s="70" t="s">
        <v>1735</v>
      </c>
      <c r="K65" s="70" t="s">
        <v>1736</v>
      </c>
      <c r="L65" s="71" t="s">
        <v>1709</v>
      </c>
    </row>
    <row r="66" s="44" customFormat="1" ht="93.75" spans="1:12">
      <c r="A66" s="61">
        <v>29</v>
      </c>
      <c r="B66" s="62" t="s">
        <v>1777</v>
      </c>
      <c r="C66" s="63" t="s">
        <v>1705</v>
      </c>
      <c r="D66" s="64" t="s">
        <v>1778</v>
      </c>
      <c r="E66" s="65">
        <v>6000000</v>
      </c>
      <c r="F66" s="65"/>
      <c r="G66" s="65"/>
      <c r="H66" s="65"/>
      <c r="I66" s="65"/>
      <c r="J66" s="70" t="s">
        <v>1735</v>
      </c>
      <c r="K66" s="70" t="s">
        <v>1736</v>
      </c>
      <c r="L66" s="71" t="s">
        <v>1709</v>
      </c>
    </row>
    <row r="67" s="44" customFormat="1" ht="93.75" spans="1:12">
      <c r="A67" s="61">
        <v>30</v>
      </c>
      <c r="B67" s="62" t="s">
        <v>1777</v>
      </c>
      <c r="C67" s="63" t="s">
        <v>1705</v>
      </c>
      <c r="D67" s="64" t="s">
        <v>1779</v>
      </c>
      <c r="E67" s="65">
        <v>7400000</v>
      </c>
      <c r="F67" s="65"/>
      <c r="G67" s="65"/>
      <c r="H67" s="65"/>
      <c r="I67" s="65"/>
      <c r="J67" s="70" t="s">
        <v>1735</v>
      </c>
      <c r="K67" s="70" t="s">
        <v>1736</v>
      </c>
      <c r="L67" s="71" t="s">
        <v>1709</v>
      </c>
    </row>
    <row r="68" s="44" customFormat="1" ht="93.75" spans="1:12">
      <c r="A68" s="61">
        <v>31</v>
      </c>
      <c r="B68" s="62" t="s">
        <v>1780</v>
      </c>
      <c r="C68" s="63" t="s">
        <v>1705</v>
      </c>
      <c r="D68" s="64" t="s">
        <v>1781</v>
      </c>
      <c r="E68" s="65">
        <v>8900000</v>
      </c>
      <c r="F68" s="65"/>
      <c r="G68" s="65"/>
      <c r="H68" s="65"/>
      <c r="I68" s="65"/>
      <c r="J68" s="70" t="s">
        <v>1735</v>
      </c>
      <c r="K68" s="70" t="s">
        <v>1736</v>
      </c>
      <c r="L68" s="71" t="s">
        <v>1709</v>
      </c>
    </row>
    <row r="69" s="44" customFormat="1" ht="93.75" spans="1:12">
      <c r="A69" s="61">
        <v>32</v>
      </c>
      <c r="B69" s="62" t="s">
        <v>1782</v>
      </c>
      <c r="C69" s="63" t="s">
        <v>1705</v>
      </c>
      <c r="D69" s="64" t="s">
        <v>1783</v>
      </c>
      <c r="E69" s="65">
        <v>8750000</v>
      </c>
      <c r="F69" s="65"/>
      <c r="G69" s="65"/>
      <c r="H69" s="65"/>
      <c r="I69" s="65"/>
      <c r="J69" s="70" t="s">
        <v>1735</v>
      </c>
      <c r="K69" s="70" t="s">
        <v>1736</v>
      </c>
      <c r="L69" s="71" t="s">
        <v>1709</v>
      </c>
    </row>
    <row r="70" s="44" customFormat="1" ht="93.75" spans="1:12">
      <c r="A70" s="61">
        <v>33</v>
      </c>
      <c r="B70" s="62" t="s">
        <v>1782</v>
      </c>
      <c r="C70" s="63" t="s">
        <v>1705</v>
      </c>
      <c r="D70" s="64" t="s">
        <v>1784</v>
      </c>
      <c r="E70" s="65"/>
      <c r="F70" s="65">
        <f>3500000*1.5</f>
        <v>5250000</v>
      </c>
      <c r="G70" s="65"/>
      <c r="H70" s="65"/>
      <c r="I70" s="65"/>
      <c r="J70" s="70" t="s">
        <v>1735</v>
      </c>
      <c r="K70" s="70" t="s">
        <v>1736</v>
      </c>
      <c r="L70" s="71" t="s">
        <v>1709</v>
      </c>
    </row>
    <row r="71" s="44" customFormat="1" ht="93.75" spans="1:12">
      <c r="A71" s="61">
        <v>34</v>
      </c>
      <c r="B71" s="62" t="s">
        <v>1785</v>
      </c>
      <c r="C71" s="63" t="s">
        <v>1705</v>
      </c>
      <c r="D71" s="64" t="s">
        <v>1786</v>
      </c>
      <c r="E71" s="65">
        <v>1800000</v>
      </c>
      <c r="F71" s="65"/>
      <c r="G71" s="65"/>
      <c r="H71" s="65"/>
      <c r="I71" s="65"/>
      <c r="J71" s="70" t="s">
        <v>1735</v>
      </c>
      <c r="K71" s="70" t="s">
        <v>1736</v>
      </c>
      <c r="L71" s="71" t="s">
        <v>1709</v>
      </c>
    </row>
    <row r="72" s="44" customFormat="1" ht="93.75" spans="1:12">
      <c r="A72" s="61">
        <v>35</v>
      </c>
      <c r="B72" s="62" t="s">
        <v>1787</v>
      </c>
      <c r="C72" s="63" t="s">
        <v>1705</v>
      </c>
      <c r="D72" s="64" t="s">
        <v>1778</v>
      </c>
      <c r="E72" s="65">
        <v>7000000</v>
      </c>
      <c r="F72" s="65"/>
      <c r="G72" s="65"/>
      <c r="H72" s="65"/>
      <c r="I72" s="65"/>
      <c r="J72" s="70" t="s">
        <v>1735</v>
      </c>
      <c r="K72" s="70" t="s">
        <v>1736</v>
      </c>
      <c r="L72" s="71" t="s">
        <v>1709</v>
      </c>
    </row>
    <row r="73" s="44" customFormat="1" ht="102.75" customHeight="1" spans="1:12">
      <c r="A73" s="61">
        <v>36</v>
      </c>
      <c r="B73" s="62" t="s">
        <v>1788</v>
      </c>
      <c r="C73" s="63" t="s">
        <v>1705</v>
      </c>
      <c r="D73" s="64" t="s">
        <v>1789</v>
      </c>
      <c r="E73" s="65">
        <v>1800000</v>
      </c>
      <c r="F73" s="65"/>
      <c r="G73" s="65"/>
      <c r="H73" s="65"/>
      <c r="I73" s="65"/>
      <c r="J73" s="63" t="s">
        <v>1790</v>
      </c>
      <c r="K73" s="63" t="s">
        <v>1708</v>
      </c>
      <c r="L73" s="71" t="s">
        <v>1709</v>
      </c>
    </row>
    <row r="74" s="44" customFormat="1" ht="93.75" spans="1:12">
      <c r="A74" s="61">
        <v>37</v>
      </c>
      <c r="B74" s="62" t="s">
        <v>1791</v>
      </c>
      <c r="C74" s="63" t="s">
        <v>1705</v>
      </c>
      <c r="D74" s="64" t="s">
        <v>1792</v>
      </c>
      <c r="E74" s="65"/>
      <c r="F74" s="65"/>
      <c r="G74" s="65"/>
      <c r="H74" s="65">
        <v>11000000</v>
      </c>
      <c r="I74" s="65"/>
      <c r="J74" s="63" t="s">
        <v>1739</v>
      </c>
      <c r="K74" s="63" t="s">
        <v>1708</v>
      </c>
      <c r="L74" s="71" t="s">
        <v>1709</v>
      </c>
    </row>
    <row r="75" s="44" customFormat="1" ht="93.75" spans="1:12">
      <c r="A75" s="61">
        <v>38</v>
      </c>
      <c r="B75" s="62" t="s">
        <v>1791</v>
      </c>
      <c r="C75" s="63" t="s">
        <v>1705</v>
      </c>
      <c r="D75" s="87" t="s">
        <v>1793</v>
      </c>
      <c r="E75" s="65"/>
      <c r="F75" s="65">
        <f>3500*2000</f>
        <v>7000000</v>
      </c>
      <c r="G75" s="65"/>
      <c r="H75" s="65"/>
      <c r="I75" s="65"/>
      <c r="J75" s="70" t="s">
        <v>1735</v>
      </c>
      <c r="K75" s="70" t="s">
        <v>1736</v>
      </c>
      <c r="L75" s="71" t="s">
        <v>1709</v>
      </c>
    </row>
    <row r="76" s="44" customFormat="1" ht="93.75" spans="1:12">
      <c r="A76" s="61">
        <v>39</v>
      </c>
      <c r="B76" s="62" t="s">
        <v>1791</v>
      </c>
      <c r="C76" s="63" t="s">
        <v>1705</v>
      </c>
      <c r="D76" s="87" t="s">
        <v>1794</v>
      </c>
      <c r="E76" s="65"/>
      <c r="F76" s="65">
        <f>3500*2000</f>
        <v>7000000</v>
      </c>
      <c r="G76" s="65"/>
      <c r="H76" s="65"/>
      <c r="I76" s="65"/>
      <c r="J76" s="70" t="s">
        <v>1735</v>
      </c>
      <c r="K76" s="70" t="s">
        <v>1736</v>
      </c>
      <c r="L76" s="71" t="s">
        <v>1709</v>
      </c>
    </row>
    <row r="77" s="44" customFormat="1" ht="101.25" customHeight="1" spans="1:12">
      <c r="A77" s="61">
        <v>40</v>
      </c>
      <c r="B77" s="62" t="s">
        <v>1791</v>
      </c>
      <c r="C77" s="63" t="s">
        <v>1705</v>
      </c>
      <c r="D77" s="87" t="s">
        <v>1747</v>
      </c>
      <c r="E77" s="65"/>
      <c r="F77" s="103"/>
      <c r="G77" s="65"/>
      <c r="H77" s="65"/>
      <c r="I77" s="65">
        <f>6*6000*500</f>
        <v>18000000</v>
      </c>
      <c r="J77" s="63" t="s">
        <v>1739</v>
      </c>
      <c r="K77" s="63" t="s">
        <v>1708</v>
      </c>
      <c r="L77" s="71" t="s">
        <v>1709</v>
      </c>
    </row>
    <row r="78" s="44" customFormat="1" ht="93.75" spans="1:12">
      <c r="A78" s="61">
        <v>41</v>
      </c>
      <c r="B78" s="62" t="s">
        <v>1791</v>
      </c>
      <c r="C78" s="63" t="s">
        <v>1705</v>
      </c>
      <c r="D78" s="87" t="s">
        <v>1309</v>
      </c>
      <c r="E78" s="65"/>
      <c r="F78" s="65">
        <f>3500*2000</f>
        <v>7000000</v>
      </c>
      <c r="G78" s="65"/>
      <c r="H78" s="65"/>
      <c r="I78" s="65"/>
      <c r="J78" s="70" t="s">
        <v>1735</v>
      </c>
      <c r="K78" s="70" t="s">
        <v>1736</v>
      </c>
      <c r="L78" s="71" t="s">
        <v>1709</v>
      </c>
    </row>
    <row r="79" s="44" customFormat="1" ht="93.75" spans="1:12">
      <c r="A79" s="61">
        <v>42</v>
      </c>
      <c r="B79" s="90" t="s">
        <v>1795</v>
      </c>
      <c r="C79" s="63" t="s">
        <v>1705</v>
      </c>
      <c r="D79" s="90" t="s">
        <v>1796</v>
      </c>
      <c r="E79" s="65"/>
      <c r="F79" s="65"/>
      <c r="G79" s="65">
        <f>3500*700</f>
        <v>2450000</v>
      </c>
      <c r="H79" s="65"/>
      <c r="I79" s="65"/>
      <c r="J79" s="70" t="s">
        <v>1735</v>
      </c>
      <c r="K79" s="70" t="s">
        <v>1736</v>
      </c>
      <c r="L79" s="71" t="s">
        <v>1709</v>
      </c>
    </row>
    <row r="80" s="44" customFormat="1" ht="93.75" spans="1:12">
      <c r="A80" s="61">
        <v>43</v>
      </c>
      <c r="B80" s="90" t="s">
        <v>1795</v>
      </c>
      <c r="C80" s="63" t="s">
        <v>1705</v>
      </c>
      <c r="D80" s="90" t="s">
        <v>1797</v>
      </c>
      <c r="E80" s="65"/>
      <c r="F80" s="65"/>
      <c r="G80" s="65">
        <f>3500000*1.5</f>
        <v>5250000</v>
      </c>
      <c r="H80" s="65"/>
      <c r="I80" s="65"/>
      <c r="J80" s="70" t="s">
        <v>1735</v>
      </c>
      <c r="K80" s="70" t="s">
        <v>1736</v>
      </c>
      <c r="L80" s="71" t="s">
        <v>1709</v>
      </c>
    </row>
    <row r="81" s="44" customFormat="1" ht="93.75" spans="1:12">
      <c r="A81" s="61">
        <v>44</v>
      </c>
      <c r="B81" s="90" t="s">
        <v>1795</v>
      </c>
      <c r="C81" s="63" t="s">
        <v>1705</v>
      </c>
      <c r="D81" s="90" t="s">
        <v>1798</v>
      </c>
      <c r="E81" s="65"/>
      <c r="F81" s="65"/>
      <c r="G81" s="65"/>
      <c r="H81" s="65">
        <f>3500*1500</f>
        <v>5250000</v>
      </c>
      <c r="I81" s="65"/>
      <c r="J81" s="70" t="s">
        <v>1735</v>
      </c>
      <c r="K81" s="70" t="s">
        <v>1736</v>
      </c>
      <c r="L81" s="71" t="s">
        <v>1709</v>
      </c>
    </row>
    <row r="82" s="44" customFormat="1" ht="93.75" spans="1:12">
      <c r="A82" s="61">
        <v>45</v>
      </c>
      <c r="B82" s="90" t="s">
        <v>1795</v>
      </c>
      <c r="C82" s="63" t="s">
        <v>1705</v>
      </c>
      <c r="D82" s="90" t="s">
        <v>1799</v>
      </c>
      <c r="E82" s="65"/>
      <c r="F82" s="65"/>
      <c r="G82" s="65"/>
      <c r="H82" s="65">
        <f>3500*1500</f>
        <v>5250000</v>
      </c>
      <c r="I82" s="65"/>
      <c r="J82" s="70" t="s">
        <v>1735</v>
      </c>
      <c r="K82" s="70" t="s">
        <v>1736</v>
      </c>
      <c r="L82" s="71" t="s">
        <v>1709</v>
      </c>
    </row>
    <row r="83" s="44" customFormat="1" ht="101.25" customHeight="1" spans="1:12">
      <c r="A83" s="61">
        <v>46</v>
      </c>
      <c r="B83" s="62" t="s">
        <v>1800</v>
      </c>
      <c r="C83" s="63" t="s">
        <v>1705</v>
      </c>
      <c r="D83" s="87" t="s">
        <v>1801</v>
      </c>
      <c r="E83" s="65"/>
      <c r="F83" s="65"/>
      <c r="G83" s="65">
        <v>10500000</v>
      </c>
      <c r="H83" s="65"/>
      <c r="I83" s="65"/>
      <c r="J83" s="63" t="s">
        <v>1739</v>
      </c>
      <c r="K83" s="63" t="s">
        <v>1708</v>
      </c>
      <c r="L83" s="71" t="s">
        <v>1709</v>
      </c>
    </row>
    <row r="84" s="74" customFormat="1" spans="1:12">
      <c r="A84" s="76">
        <v>47</v>
      </c>
      <c r="B84" s="77" t="s">
        <v>1764</v>
      </c>
      <c r="C84" s="77" t="s">
        <v>1711</v>
      </c>
      <c r="D84" s="84" t="s">
        <v>1802</v>
      </c>
      <c r="E84" s="78"/>
      <c r="F84" s="78">
        <v>1800000</v>
      </c>
      <c r="G84" s="79"/>
      <c r="H84" s="76"/>
      <c r="I84" s="85"/>
      <c r="J84" s="94" t="s">
        <v>1713</v>
      </c>
      <c r="K84" s="77" t="s">
        <v>1714</v>
      </c>
      <c r="L84" s="95" t="s">
        <v>1715</v>
      </c>
    </row>
    <row r="85" s="74" customFormat="1" spans="1:12">
      <c r="A85" s="80"/>
      <c r="B85" s="81" t="s">
        <v>1803</v>
      </c>
      <c r="C85" s="81" t="s">
        <v>1716</v>
      </c>
      <c r="D85" s="91" t="s">
        <v>1804</v>
      </c>
      <c r="E85" s="80"/>
      <c r="F85" s="80"/>
      <c r="G85" s="80"/>
      <c r="H85" s="80"/>
      <c r="I85" s="96"/>
      <c r="J85" s="94" t="s">
        <v>1718</v>
      </c>
      <c r="K85" s="81" t="s">
        <v>1719</v>
      </c>
      <c r="L85" s="97" t="s">
        <v>1720</v>
      </c>
    </row>
    <row r="86" s="74" customFormat="1" spans="1:12">
      <c r="A86" s="80"/>
      <c r="B86" s="81"/>
      <c r="C86" s="81" t="s">
        <v>1721</v>
      </c>
      <c r="D86" s="81" t="s">
        <v>1805</v>
      </c>
      <c r="E86" s="86"/>
      <c r="F86" s="86"/>
      <c r="G86" s="80"/>
      <c r="H86" s="80"/>
      <c r="I86" s="96"/>
      <c r="J86" s="98" t="s">
        <v>1723</v>
      </c>
      <c r="K86" s="81" t="s">
        <v>1724</v>
      </c>
      <c r="L86" s="97" t="s">
        <v>1725</v>
      </c>
    </row>
    <row r="87" s="74" customFormat="1" spans="1:12">
      <c r="A87" s="80"/>
      <c r="B87" s="81"/>
      <c r="C87" s="81"/>
      <c r="D87" s="81"/>
      <c r="E87" s="86"/>
      <c r="F87" s="86"/>
      <c r="G87" s="80"/>
      <c r="H87" s="80"/>
      <c r="I87" s="96"/>
      <c r="J87" s="81"/>
      <c r="K87" s="81" t="s">
        <v>1806</v>
      </c>
      <c r="L87" s="97" t="s">
        <v>1727</v>
      </c>
    </row>
    <row r="88" s="74" customFormat="1" spans="1:12">
      <c r="A88" s="82"/>
      <c r="B88" s="83"/>
      <c r="C88" s="83"/>
      <c r="D88" s="83"/>
      <c r="E88" s="82"/>
      <c r="F88" s="82"/>
      <c r="G88" s="82"/>
      <c r="H88" s="82"/>
      <c r="I88" s="99"/>
      <c r="J88" s="83"/>
      <c r="K88" s="83" t="s">
        <v>1807</v>
      </c>
      <c r="L88" s="100"/>
    </row>
    <row r="89" s="44" customFormat="1" ht="93.75" spans="1:12">
      <c r="A89" s="61">
        <v>48</v>
      </c>
      <c r="B89" s="62" t="s">
        <v>1808</v>
      </c>
      <c r="C89" s="63" t="s">
        <v>1705</v>
      </c>
      <c r="D89" s="64" t="s">
        <v>1757</v>
      </c>
      <c r="E89" s="65"/>
      <c r="F89" s="65"/>
      <c r="G89" s="65"/>
      <c r="H89" s="65">
        <f>3500000*1.6</f>
        <v>5600000</v>
      </c>
      <c r="I89" s="65"/>
      <c r="J89" s="70" t="s">
        <v>1735</v>
      </c>
      <c r="K89" s="70" t="s">
        <v>1736</v>
      </c>
      <c r="L89" s="71" t="s">
        <v>1709</v>
      </c>
    </row>
    <row r="90" s="44" customFormat="1" ht="93.75" spans="1:12">
      <c r="A90" s="61">
        <v>49</v>
      </c>
      <c r="B90" s="63" t="s">
        <v>1809</v>
      </c>
      <c r="C90" s="63" t="s">
        <v>1705</v>
      </c>
      <c r="D90" s="63" t="s">
        <v>1758</v>
      </c>
      <c r="E90" s="65">
        <v>3500000</v>
      </c>
      <c r="F90" s="65"/>
      <c r="G90" s="65"/>
      <c r="H90" s="65"/>
      <c r="I90" s="65"/>
      <c r="J90" s="70" t="s">
        <v>1735</v>
      </c>
      <c r="K90" s="70" t="s">
        <v>1736</v>
      </c>
      <c r="L90" s="71" t="s">
        <v>1709</v>
      </c>
    </row>
    <row r="91" s="44" customFormat="1" ht="93.75" spans="1:12">
      <c r="A91" s="61">
        <v>50</v>
      </c>
      <c r="B91" s="90" t="s">
        <v>1809</v>
      </c>
      <c r="C91" s="63" t="s">
        <v>1705</v>
      </c>
      <c r="D91" s="64" t="s">
        <v>1759</v>
      </c>
      <c r="E91" s="65">
        <f>5*2000*500</f>
        <v>5000000</v>
      </c>
      <c r="F91" s="65"/>
      <c r="G91" s="65"/>
      <c r="H91" s="65"/>
      <c r="I91" s="65"/>
      <c r="J91" s="70" t="s">
        <v>1735</v>
      </c>
      <c r="K91" s="70" t="s">
        <v>1736</v>
      </c>
      <c r="L91" s="71" t="s">
        <v>1709</v>
      </c>
    </row>
    <row r="92" s="74" customFormat="1" spans="1:12">
      <c r="A92" s="76">
        <v>51</v>
      </c>
      <c r="B92" s="77" t="s">
        <v>1810</v>
      </c>
      <c r="C92" s="77" t="s">
        <v>1711</v>
      </c>
      <c r="D92" s="84" t="s">
        <v>1811</v>
      </c>
      <c r="E92" s="76"/>
      <c r="F92" s="76"/>
      <c r="G92" s="76"/>
      <c r="H92" s="79"/>
      <c r="I92" s="85">
        <v>8750000</v>
      </c>
      <c r="J92" s="94" t="s">
        <v>1713</v>
      </c>
      <c r="K92" s="77" t="s">
        <v>1714</v>
      </c>
      <c r="L92" s="95" t="s">
        <v>1715</v>
      </c>
    </row>
    <row r="93" s="74" customFormat="1" spans="1:12">
      <c r="A93" s="80"/>
      <c r="B93" s="81" t="s">
        <v>1812</v>
      </c>
      <c r="C93" s="81" t="s">
        <v>1716</v>
      </c>
      <c r="D93" s="91" t="s">
        <v>1813</v>
      </c>
      <c r="E93" s="80"/>
      <c r="F93" s="80"/>
      <c r="G93" s="80"/>
      <c r="H93" s="80"/>
      <c r="I93" s="96"/>
      <c r="J93" s="94" t="s">
        <v>1718</v>
      </c>
      <c r="K93" s="81" t="s">
        <v>1719</v>
      </c>
      <c r="L93" s="97" t="s">
        <v>1720</v>
      </c>
    </row>
    <row r="94" s="74" customFormat="1" spans="1:12">
      <c r="A94" s="80"/>
      <c r="B94" s="81"/>
      <c r="C94" s="81" t="s">
        <v>1721</v>
      </c>
      <c r="D94" s="91" t="s">
        <v>1814</v>
      </c>
      <c r="E94" s="80"/>
      <c r="F94" s="80"/>
      <c r="G94" s="80"/>
      <c r="H94" s="80"/>
      <c r="I94" s="96"/>
      <c r="J94" s="98" t="s">
        <v>1723</v>
      </c>
      <c r="K94" s="81" t="s">
        <v>1724</v>
      </c>
      <c r="L94" s="97" t="s">
        <v>1725</v>
      </c>
    </row>
    <row r="95" s="74" customFormat="1" spans="1:12">
      <c r="A95" s="80"/>
      <c r="B95" s="81"/>
      <c r="C95" s="81"/>
      <c r="D95" s="91"/>
      <c r="E95" s="80"/>
      <c r="F95" s="80"/>
      <c r="G95" s="80"/>
      <c r="H95" s="80"/>
      <c r="I95" s="96"/>
      <c r="J95" s="81"/>
      <c r="K95" s="81" t="s">
        <v>990</v>
      </c>
      <c r="L95" s="97" t="s">
        <v>1727</v>
      </c>
    </row>
    <row r="96" s="74" customFormat="1" spans="1:12">
      <c r="A96" s="82"/>
      <c r="B96" s="83"/>
      <c r="C96" s="83"/>
      <c r="D96" s="83"/>
      <c r="E96" s="82"/>
      <c r="F96" s="82"/>
      <c r="G96" s="82"/>
      <c r="H96" s="82"/>
      <c r="I96" s="99"/>
      <c r="J96" s="83"/>
      <c r="K96" s="83"/>
      <c r="L96" s="100"/>
    </row>
    <row r="97" s="74" customFormat="1" spans="1:12">
      <c r="A97" s="76">
        <v>52</v>
      </c>
      <c r="B97" s="77" t="s">
        <v>1810</v>
      </c>
      <c r="C97" s="77" t="s">
        <v>1711</v>
      </c>
      <c r="D97" s="84" t="s">
        <v>1815</v>
      </c>
      <c r="E97" s="85"/>
      <c r="F97" s="85"/>
      <c r="G97" s="85"/>
      <c r="H97" s="85"/>
      <c r="I97" s="85">
        <v>8750000</v>
      </c>
      <c r="J97" s="94" t="s">
        <v>1713</v>
      </c>
      <c r="K97" s="77" t="s">
        <v>1714</v>
      </c>
      <c r="L97" s="95" t="s">
        <v>1715</v>
      </c>
    </row>
    <row r="98" s="74" customFormat="1" spans="1:12">
      <c r="A98" s="80"/>
      <c r="B98" s="81" t="s">
        <v>1816</v>
      </c>
      <c r="C98" s="81" t="s">
        <v>1716</v>
      </c>
      <c r="D98" s="91" t="s">
        <v>1817</v>
      </c>
      <c r="E98" s="80"/>
      <c r="F98" s="80"/>
      <c r="G98" s="80"/>
      <c r="H98" s="80"/>
      <c r="I98" s="96"/>
      <c r="J98" s="94" t="s">
        <v>1718</v>
      </c>
      <c r="K98" s="81" t="s">
        <v>1719</v>
      </c>
      <c r="L98" s="97" t="s">
        <v>1720</v>
      </c>
    </row>
    <row r="99" s="74" customFormat="1" spans="1:12">
      <c r="A99" s="80"/>
      <c r="B99" s="81"/>
      <c r="C99" s="81" t="s">
        <v>1721</v>
      </c>
      <c r="D99" s="91" t="s">
        <v>1818</v>
      </c>
      <c r="E99" s="80"/>
      <c r="F99" s="80"/>
      <c r="G99" s="80"/>
      <c r="H99" s="80"/>
      <c r="I99" s="96"/>
      <c r="J99" s="98" t="s">
        <v>1723</v>
      </c>
      <c r="K99" s="81" t="s">
        <v>1724</v>
      </c>
      <c r="L99" s="97" t="s">
        <v>1725</v>
      </c>
    </row>
    <row r="100" s="74" customFormat="1" spans="1:12">
      <c r="A100" s="80"/>
      <c r="B100" s="81"/>
      <c r="C100" s="81"/>
      <c r="D100" s="81"/>
      <c r="E100" s="80"/>
      <c r="F100" s="80"/>
      <c r="G100" s="80"/>
      <c r="H100" s="80"/>
      <c r="I100" s="96"/>
      <c r="J100" s="81"/>
      <c r="K100" s="81" t="s">
        <v>990</v>
      </c>
      <c r="L100" s="97" t="s">
        <v>1727</v>
      </c>
    </row>
    <row r="101" s="74" customFormat="1" spans="1:12">
      <c r="A101" s="82"/>
      <c r="B101" s="83"/>
      <c r="C101" s="83"/>
      <c r="D101" s="83"/>
      <c r="E101" s="82"/>
      <c r="F101" s="82"/>
      <c r="G101" s="82"/>
      <c r="H101" s="82"/>
      <c r="I101" s="99"/>
      <c r="J101" s="83"/>
      <c r="K101" s="83"/>
      <c r="L101" s="100"/>
    </row>
    <row r="102" s="74" customFormat="1" spans="1:12">
      <c r="A102" s="76">
        <v>53</v>
      </c>
      <c r="B102" s="77" t="s">
        <v>1810</v>
      </c>
      <c r="C102" s="77" t="s">
        <v>1711</v>
      </c>
      <c r="D102" s="84" t="s">
        <v>1819</v>
      </c>
      <c r="E102" s="76"/>
      <c r="F102" s="76"/>
      <c r="G102" s="76"/>
      <c r="H102" s="79"/>
      <c r="I102" s="85">
        <v>9800000</v>
      </c>
      <c r="J102" s="94" t="s">
        <v>1713</v>
      </c>
      <c r="K102" s="77" t="s">
        <v>1714</v>
      </c>
      <c r="L102" s="95" t="s">
        <v>1715</v>
      </c>
    </row>
    <row r="103" s="74" customFormat="1" spans="1:12">
      <c r="A103" s="80"/>
      <c r="B103" s="81" t="s">
        <v>1820</v>
      </c>
      <c r="C103" s="81" t="s">
        <v>1716</v>
      </c>
      <c r="D103" s="91" t="s">
        <v>1817</v>
      </c>
      <c r="E103" s="80"/>
      <c r="F103" s="80"/>
      <c r="G103" s="80"/>
      <c r="H103" s="80"/>
      <c r="I103" s="96"/>
      <c r="J103" s="94" t="s">
        <v>1718</v>
      </c>
      <c r="K103" s="81" t="s">
        <v>1719</v>
      </c>
      <c r="L103" s="97" t="s">
        <v>1720</v>
      </c>
    </row>
    <row r="104" s="74" customFormat="1" spans="1:12">
      <c r="A104" s="80"/>
      <c r="B104" s="81"/>
      <c r="C104" s="81" t="s">
        <v>1721</v>
      </c>
      <c r="D104" s="91" t="s">
        <v>1821</v>
      </c>
      <c r="E104" s="80"/>
      <c r="F104" s="80"/>
      <c r="G104" s="80"/>
      <c r="H104" s="80"/>
      <c r="I104" s="96"/>
      <c r="J104" s="98" t="s">
        <v>1723</v>
      </c>
      <c r="K104" s="81" t="s">
        <v>1724</v>
      </c>
      <c r="L104" s="97" t="s">
        <v>1725</v>
      </c>
    </row>
    <row r="105" s="74" customFormat="1" spans="1:12">
      <c r="A105" s="80"/>
      <c r="B105" s="81"/>
      <c r="C105" s="81"/>
      <c r="D105" s="91"/>
      <c r="E105" s="80"/>
      <c r="F105" s="80"/>
      <c r="G105" s="80"/>
      <c r="H105" s="80"/>
      <c r="I105" s="96"/>
      <c r="J105" s="81"/>
      <c r="K105" s="81" t="s">
        <v>990</v>
      </c>
      <c r="L105" s="97" t="s">
        <v>1727</v>
      </c>
    </row>
    <row r="106" s="74" customFormat="1" spans="1:12">
      <c r="A106" s="82"/>
      <c r="B106" s="83"/>
      <c r="C106" s="83"/>
      <c r="D106" s="83"/>
      <c r="E106" s="82"/>
      <c r="F106" s="82"/>
      <c r="G106" s="82"/>
      <c r="H106" s="82"/>
      <c r="I106" s="99"/>
      <c r="J106" s="83"/>
      <c r="K106" s="83"/>
      <c r="L106" s="100"/>
    </row>
    <row r="107" s="74" customFormat="1" spans="1:12">
      <c r="A107" s="76">
        <v>54</v>
      </c>
      <c r="B107" s="77" t="s">
        <v>1810</v>
      </c>
      <c r="C107" s="77" t="s">
        <v>1711</v>
      </c>
      <c r="D107" s="84" t="s">
        <v>1822</v>
      </c>
      <c r="E107" s="79"/>
      <c r="F107" s="79"/>
      <c r="G107" s="79"/>
      <c r="H107" s="76"/>
      <c r="I107" s="85">
        <v>9800000</v>
      </c>
      <c r="J107" s="101" t="s">
        <v>1713</v>
      </c>
      <c r="K107" s="77" t="s">
        <v>1714</v>
      </c>
      <c r="L107" s="95" t="s">
        <v>1715</v>
      </c>
    </row>
    <row r="108" s="74" customFormat="1" spans="1:12">
      <c r="A108" s="80"/>
      <c r="B108" s="81" t="s">
        <v>1772</v>
      </c>
      <c r="C108" s="81" t="s">
        <v>1716</v>
      </c>
      <c r="D108" s="91" t="s">
        <v>1823</v>
      </c>
      <c r="E108" s="86"/>
      <c r="F108" s="80"/>
      <c r="G108" s="80"/>
      <c r="H108" s="80"/>
      <c r="I108" s="96"/>
      <c r="J108" s="94" t="s">
        <v>1718</v>
      </c>
      <c r="K108" s="81" t="s">
        <v>1719</v>
      </c>
      <c r="L108" s="97" t="s">
        <v>1720</v>
      </c>
    </row>
    <row r="109" s="74" customFormat="1" spans="1:12">
      <c r="A109" s="80"/>
      <c r="B109" s="81"/>
      <c r="C109" s="81" t="s">
        <v>1721</v>
      </c>
      <c r="D109" s="91" t="s">
        <v>1821</v>
      </c>
      <c r="E109" s="80"/>
      <c r="F109" s="80"/>
      <c r="G109" s="80"/>
      <c r="H109" s="80"/>
      <c r="I109" s="96"/>
      <c r="J109" s="98" t="s">
        <v>1723</v>
      </c>
      <c r="K109" s="81" t="s">
        <v>1724</v>
      </c>
      <c r="L109" s="97" t="s">
        <v>1725</v>
      </c>
    </row>
    <row r="110" s="74" customFormat="1" spans="1:12">
      <c r="A110" s="80"/>
      <c r="B110" s="81"/>
      <c r="C110" s="81"/>
      <c r="D110" s="91"/>
      <c r="E110" s="80"/>
      <c r="F110" s="80"/>
      <c r="G110" s="80"/>
      <c r="H110" s="80"/>
      <c r="I110" s="96"/>
      <c r="J110" s="81"/>
      <c r="K110" s="81" t="s">
        <v>990</v>
      </c>
      <c r="L110" s="97" t="s">
        <v>1727</v>
      </c>
    </row>
    <row r="111" s="74" customFormat="1" spans="1:12">
      <c r="A111" s="82"/>
      <c r="B111" s="83"/>
      <c r="C111" s="83"/>
      <c r="D111" s="83"/>
      <c r="E111" s="82"/>
      <c r="F111" s="82"/>
      <c r="G111" s="82"/>
      <c r="H111" s="82"/>
      <c r="I111" s="99"/>
      <c r="J111" s="83"/>
      <c r="K111" s="83"/>
      <c r="L111" s="100"/>
    </row>
    <row r="112" s="74" customFormat="1" ht="93.75" spans="1:12">
      <c r="A112" s="82">
        <v>55</v>
      </c>
      <c r="B112" s="62" t="s">
        <v>1331</v>
      </c>
      <c r="C112" s="104" t="s">
        <v>1705</v>
      </c>
      <c r="D112" s="90" t="s">
        <v>1824</v>
      </c>
      <c r="E112" s="105"/>
      <c r="F112" s="105"/>
      <c r="G112" s="105"/>
      <c r="H112" s="105"/>
      <c r="I112" s="105">
        <v>4300000</v>
      </c>
      <c r="J112" s="112" t="s">
        <v>1735</v>
      </c>
      <c r="K112" s="112" t="s">
        <v>1736</v>
      </c>
      <c r="L112" s="71" t="s">
        <v>1709</v>
      </c>
    </row>
    <row r="113" s="74" customFormat="1" ht="98.25" customHeight="1" spans="1:12">
      <c r="A113" s="82">
        <v>56</v>
      </c>
      <c r="B113" s="62" t="s">
        <v>1791</v>
      </c>
      <c r="C113" s="63" t="s">
        <v>1705</v>
      </c>
      <c r="D113" s="64" t="s">
        <v>1825</v>
      </c>
      <c r="E113" s="65"/>
      <c r="F113" s="65"/>
      <c r="G113" s="65">
        <f>3500000*2</f>
        <v>7000000</v>
      </c>
      <c r="H113" s="65"/>
      <c r="I113" s="65"/>
      <c r="J113" s="63" t="s">
        <v>1739</v>
      </c>
      <c r="K113" s="63" t="s">
        <v>1708</v>
      </c>
      <c r="L113" s="71" t="s">
        <v>1709</v>
      </c>
    </row>
    <row r="114" s="74" customFormat="1" ht="98.25" customHeight="1" spans="1:12">
      <c r="A114" s="82">
        <v>57</v>
      </c>
      <c r="B114" s="106" t="s">
        <v>1826</v>
      </c>
      <c r="C114" s="104" t="s">
        <v>1705</v>
      </c>
      <c r="D114" s="106" t="s">
        <v>1827</v>
      </c>
      <c r="E114" s="105"/>
      <c r="F114" s="105">
        <v>2000000</v>
      </c>
      <c r="G114" s="105"/>
      <c r="H114" s="105"/>
      <c r="I114" s="105"/>
      <c r="J114" s="112" t="s">
        <v>1735</v>
      </c>
      <c r="K114" s="112" t="s">
        <v>1736</v>
      </c>
      <c r="L114" s="71" t="s">
        <v>1709</v>
      </c>
    </row>
    <row r="115" s="74" customFormat="1" ht="98.25" customHeight="1" spans="1:12">
      <c r="A115" s="82">
        <v>58</v>
      </c>
      <c r="B115" s="106" t="s">
        <v>1828</v>
      </c>
      <c r="C115" s="104" t="s">
        <v>1705</v>
      </c>
      <c r="D115" s="106" t="s">
        <v>1829</v>
      </c>
      <c r="E115" s="107"/>
      <c r="F115" s="107"/>
      <c r="G115" s="107">
        <f>550*6*2000</f>
        <v>6600000</v>
      </c>
      <c r="H115" s="107"/>
      <c r="I115" s="107"/>
      <c r="J115" s="112" t="s">
        <v>1735</v>
      </c>
      <c r="K115" s="112" t="s">
        <v>1736</v>
      </c>
      <c r="L115" s="71" t="s">
        <v>1709</v>
      </c>
    </row>
    <row r="116" s="74" customFormat="1" ht="98.25" customHeight="1" spans="1:12">
      <c r="A116" s="82">
        <v>59</v>
      </c>
      <c r="B116" s="106" t="s">
        <v>1830</v>
      </c>
      <c r="C116" s="104" t="s">
        <v>1705</v>
      </c>
      <c r="D116" s="106" t="s">
        <v>1831</v>
      </c>
      <c r="E116" s="107"/>
      <c r="F116" s="107"/>
      <c r="G116" s="107"/>
      <c r="H116" s="107">
        <v>4200000</v>
      </c>
      <c r="I116" s="107"/>
      <c r="J116" s="112" t="s">
        <v>1735</v>
      </c>
      <c r="K116" s="112" t="s">
        <v>1736</v>
      </c>
      <c r="L116" s="71" t="s">
        <v>1709</v>
      </c>
    </row>
    <row r="117" s="74" customFormat="1" ht="98.25" customHeight="1" spans="1:12">
      <c r="A117" s="82">
        <v>60</v>
      </c>
      <c r="B117" s="62" t="s">
        <v>1252</v>
      </c>
      <c r="C117" s="104" t="s">
        <v>1705</v>
      </c>
      <c r="D117" s="90" t="s">
        <v>1832</v>
      </c>
      <c r="E117" s="105"/>
      <c r="F117" s="108"/>
      <c r="G117" s="105"/>
      <c r="H117" s="105"/>
      <c r="I117" s="105">
        <f>5*550*2300</f>
        <v>6325000</v>
      </c>
      <c r="J117" s="112" t="s">
        <v>1735</v>
      </c>
      <c r="K117" s="112" t="s">
        <v>1736</v>
      </c>
      <c r="L117" s="71" t="s">
        <v>1709</v>
      </c>
    </row>
    <row r="118" s="74" customFormat="1" ht="98.25" customHeight="1" spans="1:12">
      <c r="A118" s="82">
        <v>61</v>
      </c>
      <c r="B118" s="62" t="s">
        <v>1312</v>
      </c>
      <c r="C118" s="104" t="s">
        <v>1705</v>
      </c>
      <c r="D118" s="90" t="s">
        <v>1833</v>
      </c>
      <c r="E118" s="105"/>
      <c r="F118" s="108"/>
      <c r="G118" s="105"/>
      <c r="H118" s="105"/>
      <c r="I118" s="105">
        <f>5*550*900</f>
        <v>2475000</v>
      </c>
      <c r="J118" s="112" t="s">
        <v>1735</v>
      </c>
      <c r="K118" s="112" t="s">
        <v>1736</v>
      </c>
      <c r="L118" s="71" t="s">
        <v>1709</v>
      </c>
    </row>
    <row r="119" s="74" customFormat="1" ht="98.25" customHeight="1" spans="1:12">
      <c r="A119" s="82">
        <v>62</v>
      </c>
      <c r="B119" s="62" t="s">
        <v>1834</v>
      </c>
      <c r="C119" s="104" t="s">
        <v>1705</v>
      </c>
      <c r="D119" s="90" t="s">
        <v>1835</v>
      </c>
      <c r="E119" s="105"/>
      <c r="F119" s="108"/>
      <c r="G119" s="105"/>
      <c r="H119" s="105"/>
      <c r="I119" s="105">
        <f>5*1800*550</f>
        <v>4950000</v>
      </c>
      <c r="J119" s="112" t="s">
        <v>1735</v>
      </c>
      <c r="K119" s="112" t="s">
        <v>1736</v>
      </c>
      <c r="L119" s="71" t="s">
        <v>1709</v>
      </c>
    </row>
    <row r="120" s="74" customFormat="1" ht="98.25" customHeight="1" spans="1:12">
      <c r="A120" s="82">
        <v>63</v>
      </c>
      <c r="B120" s="62" t="s">
        <v>1252</v>
      </c>
      <c r="C120" s="104" t="s">
        <v>1705</v>
      </c>
      <c r="D120" s="90" t="s">
        <v>1836</v>
      </c>
      <c r="E120" s="105"/>
      <c r="F120" s="108"/>
      <c r="G120" s="105"/>
      <c r="H120" s="105"/>
      <c r="I120" s="105">
        <f>5*1700*550</f>
        <v>4675000</v>
      </c>
      <c r="J120" s="112" t="s">
        <v>1735</v>
      </c>
      <c r="K120" s="112" t="s">
        <v>1736</v>
      </c>
      <c r="L120" s="71" t="s">
        <v>1709</v>
      </c>
    </row>
    <row r="121" s="74" customFormat="1" ht="98.25" customHeight="1" spans="1:12">
      <c r="A121" s="82">
        <v>64</v>
      </c>
      <c r="B121" s="62" t="s">
        <v>1837</v>
      </c>
      <c r="C121" s="104" t="s">
        <v>1705</v>
      </c>
      <c r="D121" s="90" t="s">
        <v>1838</v>
      </c>
      <c r="E121" s="105"/>
      <c r="F121" s="108"/>
      <c r="G121" s="105"/>
      <c r="H121" s="105"/>
      <c r="I121" s="105">
        <f>5*2500*550</f>
        <v>6875000</v>
      </c>
      <c r="J121" s="112" t="s">
        <v>1735</v>
      </c>
      <c r="K121" s="112" t="s">
        <v>1736</v>
      </c>
      <c r="L121" s="71" t="s">
        <v>1709</v>
      </c>
    </row>
    <row r="122" s="74" customFormat="1" ht="98.25" customHeight="1" spans="1:12">
      <c r="A122" s="82">
        <v>65</v>
      </c>
      <c r="B122" s="62" t="s">
        <v>1261</v>
      </c>
      <c r="C122" s="104" t="s">
        <v>1705</v>
      </c>
      <c r="D122" s="90" t="s">
        <v>1839</v>
      </c>
      <c r="E122" s="105"/>
      <c r="F122" s="108"/>
      <c r="G122" s="105"/>
      <c r="H122" s="105"/>
      <c r="I122" s="105">
        <f>5*1700*550</f>
        <v>4675000</v>
      </c>
      <c r="J122" s="112" t="s">
        <v>1735</v>
      </c>
      <c r="K122" s="112" t="s">
        <v>1736</v>
      </c>
      <c r="L122" s="71" t="s">
        <v>1709</v>
      </c>
    </row>
    <row r="123" s="74" customFormat="1" ht="98.25" customHeight="1" spans="1:12">
      <c r="A123" s="82">
        <v>66</v>
      </c>
      <c r="B123" s="62" t="s">
        <v>1840</v>
      </c>
      <c r="C123" s="104" t="s">
        <v>1705</v>
      </c>
      <c r="D123" s="90" t="s">
        <v>1841</v>
      </c>
      <c r="E123" s="105"/>
      <c r="F123" s="108"/>
      <c r="G123" s="105"/>
      <c r="H123" s="105"/>
      <c r="I123" s="105">
        <f>5*550*1700</f>
        <v>4675000</v>
      </c>
      <c r="J123" s="112" t="s">
        <v>1735</v>
      </c>
      <c r="K123" s="112" t="s">
        <v>1736</v>
      </c>
      <c r="L123" s="71" t="s">
        <v>1709</v>
      </c>
    </row>
    <row r="124" s="74" customFormat="1" ht="98.25" customHeight="1" spans="1:12">
      <c r="A124" s="109">
        <v>67</v>
      </c>
      <c r="B124" s="62" t="s">
        <v>1842</v>
      </c>
      <c r="C124" s="104" t="s">
        <v>1705</v>
      </c>
      <c r="D124" s="90" t="s">
        <v>1843</v>
      </c>
      <c r="E124" s="105"/>
      <c r="F124" s="105"/>
      <c r="G124" s="105"/>
      <c r="H124" s="105">
        <v>4400000</v>
      </c>
      <c r="I124" s="105"/>
      <c r="J124" s="112" t="s">
        <v>1735</v>
      </c>
      <c r="K124" s="112" t="s">
        <v>1736</v>
      </c>
      <c r="L124" s="71" t="s">
        <v>1709</v>
      </c>
    </row>
    <row r="125" s="74" customFormat="1" ht="98.25" customHeight="1" spans="1:12">
      <c r="A125" s="109">
        <v>68</v>
      </c>
      <c r="B125" s="62" t="s">
        <v>1844</v>
      </c>
      <c r="C125" s="104" t="s">
        <v>1705</v>
      </c>
      <c r="D125" s="90" t="s">
        <v>1845</v>
      </c>
      <c r="E125" s="105">
        <f>3500*1500</f>
        <v>5250000</v>
      </c>
      <c r="F125" s="108"/>
      <c r="G125" s="105"/>
      <c r="H125" s="105"/>
      <c r="I125" s="105"/>
      <c r="J125" s="112" t="s">
        <v>1735</v>
      </c>
      <c r="K125" s="112" t="s">
        <v>1736</v>
      </c>
      <c r="L125" s="71" t="s">
        <v>1709</v>
      </c>
    </row>
    <row r="126" s="74" customFormat="1" spans="1:12">
      <c r="A126" s="76">
        <v>69</v>
      </c>
      <c r="B126" s="77" t="s">
        <v>1810</v>
      </c>
      <c r="C126" s="77" t="s">
        <v>1711</v>
      </c>
      <c r="D126" s="110" t="s">
        <v>1846</v>
      </c>
      <c r="E126" s="85">
        <v>13000000</v>
      </c>
      <c r="F126" s="76"/>
      <c r="G126" s="79"/>
      <c r="H126" s="76"/>
      <c r="I126" s="85"/>
      <c r="J126" s="94" t="s">
        <v>1713</v>
      </c>
      <c r="K126" s="77" t="s">
        <v>1714</v>
      </c>
      <c r="L126" s="95" t="s">
        <v>1715</v>
      </c>
    </row>
    <row r="127" s="74" customFormat="1" spans="1:12">
      <c r="A127" s="80"/>
      <c r="B127" s="81" t="s">
        <v>1847</v>
      </c>
      <c r="C127" s="81" t="s">
        <v>1716</v>
      </c>
      <c r="D127" s="91" t="s">
        <v>1848</v>
      </c>
      <c r="E127" s="80"/>
      <c r="F127" s="80"/>
      <c r="G127" s="80"/>
      <c r="H127" s="80"/>
      <c r="I127" s="96"/>
      <c r="J127" s="94" t="s">
        <v>1718</v>
      </c>
      <c r="K127" s="81" t="s">
        <v>1719</v>
      </c>
      <c r="L127" s="97" t="s">
        <v>1720</v>
      </c>
    </row>
    <row r="128" s="74" customFormat="1" spans="1:12">
      <c r="A128" s="80"/>
      <c r="B128" s="111"/>
      <c r="C128" s="81" t="s">
        <v>1721</v>
      </c>
      <c r="D128" s="91" t="s">
        <v>1849</v>
      </c>
      <c r="E128" s="80"/>
      <c r="F128" s="80"/>
      <c r="G128" s="80"/>
      <c r="H128" s="80"/>
      <c r="I128" s="96"/>
      <c r="J128" s="98" t="s">
        <v>1723</v>
      </c>
      <c r="K128" s="81" t="s">
        <v>1724</v>
      </c>
      <c r="L128" s="97" t="s">
        <v>1725</v>
      </c>
    </row>
    <row r="129" s="74" customFormat="1" spans="1:12">
      <c r="A129" s="80"/>
      <c r="B129" s="111"/>
      <c r="C129" s="111"/>
      <c r="D129" s="113"/>
      <c r="E129" s="80"/>
      <c r="F129" s="80"/>
      <c r="G129" s="80"/>
      <c r="H129" s="80"/>
      <c r="I129" s="96"/>
      <c r="J129" s="111"/>
      <c r="K129" s="81" t="s">
        <v>990</v>
      </c>
      <c r="L129" s="97" t="s">
        <v>1727</v>
      </c>
    </row>
    <row r="130" s="74" customFormat="1" spans="1:12">
      <c r="A130" s="82"/>
      <c r="B130" s="114"/>
      <c r="C130" s="114"/>
      <c r="D130" s="115"/>
      <c r="E130" s="82"/>
      <c r="F130" s="82"/>
      <c r="G130" s="82"/>
      <c r="H130" s="82"/>
      <c r="I130" s="99"/>
      <c r="J130" s="114"/>
      <c r="K130" s="125"/>
      <c r="L130" s="126"/>
    </row>
    <row r="131" s="74" customFormat="1" spans="1:12">
      <c r="A131" s="76">
        <v>70</v>
      </c>
      <c r="B131" s="77" t="s">
        <v>1764</v>
      </c>
      <c r="C131" s="77" t="s">
        <v>1711</v>
      </c>
      <c r="D131" s="84" t="s">
        <v>1850</v>
      </c>
      <c r="E131" s="85">
        <v>7000000</v>
      </c>
      <c r="F131" s="76"/>
      <c r="G131" s="76"/>
      <c r="H131" s="76"/>
      <c r="I131" s="85"/>
      <c r="J131" s="101" t="s">
        <v>1713</v>
      </c>
      <c r="K131" s="77" t="s">
        <v>1714</v>
      </c>
      <c r="L131" s="95" t="s">
        <v>1715</v>
      </c>
    </row>
    <row r="132" s="74" customFormat="1" spans="1:12">
      <c r="A132" s="80"/>
      <c r="B132" s="81" t="s">
        <v>1851</v>
      </c>
      <c r="C132" s="81" t="s">
        <v>1716</v>
      </c>
      <c r="D132" s="91" t="s">
        <v>1817</v>
      </c>
      <c r="E132" s="80"/>
      <c r="F132" s="80"/>
      <c r="G132" s="80"/>
      <c r="H132" s="80"/>
      <c r="I132" s="96"/>
      <c r="J132" s="94" t="s">
        <v>1718</v>
      </c>
      <c r="K132" s="81" t="s">
        <v>1719</v>
      </c>
      <c r="L132" s="97" t="s">
        <v>1720</v>
      </c>
    </row>
    <row r="133" s="74" customFormat="1" spans="1:12">
      <c r="A133" s="80"/>
      <c r="B133" s="81"/>
      <c r="C133" s="81" t="s">
        <v>1721</v>
      </c>
      <c r="D133" s="91" t="s">
        <v>1852</v>
      </c>
      <c r="E133" s="80"/>
      <c r="F133" s="80"/>
      <c r="G133" s="80"/>
      <c r="H133" s="80"/>
      <c r="I133" s="96"/>
      <c r="J133" s="98" t="s">
        <v>1723</v>
      </c>
      <c r="K133" s="81" t="s">
        <v>1724</v>
      </c>
      <c r="L133" s="97" t="s">
        <v>1725</v>
      </c>
    </row>
    <row r="134" s="74" customFormat="1" spans="1:12">
      <c r="A134" s="80"/>
      <c r="B134" s="81"/>
      <c r="C134" s="81"/>
      <c r="D134" s="116"/>
      <c r="E134" s="80"/>
      <c r="F134" s="80"/>
      <c r="G134" s="80"/>
      <c r="H134" s="80"/>
      <c r="I134" s="96"/>
      <c r="J134" s="81"/>
      <c r="K134" s="81" t="s">
        <v>990</v>
      </c>
      <c r="L134" s="97" t="s">
        <v>1727</v>
      </c>
    </row>
    <row r="135" s="74" customFormat="1" spans="1:12">
      <c r="A135" s="82"/>
      <c r="B135" s="114"/>
      <c r="C135" s="114"/>
      <c r="D135" s="115"/>
      <c r="E135" s="82"/>
      <c r="F135" s="82"/>
      <c r="G135" s="82"/>
      <c r="H135" s="82"/>
      <c r="I135" s="99"/>
      <c r="J135" s="114"/>
      <c r="K135" s="125"/>
      <c r="L135" s="126"/>
    </row>
    <row r="136" s="74" customFormat="1" spans="1:12">
      <c r="A136" s="76">
        <v>71</v>
      </c>
      <c r="B136" s="77" t="s">
        <v>1810</v>
      </c>
      <c r="C136" s="77" t="s">
        <v>1711</v>
      </c>
      <c r="D136" s="84" t="s">
        <v>1850</v>
      </c>
      <c r="E136" s="76"/>
      <c r="F136" s="76"/>
      <c r="G136" s="79"/>
      <c r="H136" s="76"/>
      <c r="I136" s="85">
        <v>7000000</v>
      </c>
      <c r="J136" s="94" t="s">
        <v>1713</v>
      </c>
      <c r="K136" s="77" t="s">
        <v>1714</v>
      </c>
      <c r="L136" s="95" t="s">
        <v>1715</v>
      </c>
    </row>
    <row r="137" s="74" customFormat="1" spans="1:12">
      <c r="A137" s="80"/>
      <c r="B137" s="81" t="s">
        <v>1851</v>
      </c>
      <c r="C137" s="81" t="s">
        <v>1716</v>
      </c>
      <c r="D137" s="91" t="s">
        <v>1817</v>
      </c>
      <c r="E137" s="80"/>
      <c r="F137" s="80"/>
      <c r="G137" s="80"/>
      <c r="H137" s="80"/>
      <c r="I137" s="96"/>
      <c r="J137" s="94" t="s">
        <v>1718</v>
      </c>
      <c r="K137" s="81" t="s">
        <v>1719</v>
      </c>
      <c r="L137" s="97" t="s">
        <v>1720</v>
      </c>
    </row>
    <row r="138" s="74" customFormat="1" spans="1:12">
      <c r="A138" s="80"/>
      <c r="B138" s="81"/>
      <c r="C138" s="81" t="s">
        <v>1721</v>
      </c>
      <c r="D138" s="91" t="s">
        <v>1852</v>
      </c>
      <c r="E138" s="86"/>
      <c r="F138" s="86"/>
      <c r="G138" s="80"/>
      <c r="H138" s="80"/>
      <c r="I138" s="96"/>
      <c r="J138" s="98" t="s">
        <v>1723</v>
      </c>
      <c r="K138" s="81" t="s">
        <v>1724</v>
      </c>
      <c r="L138" s="97" t="s">
        <v>1725</v>
      </c>
    </row>
    <row r="139" s="74" customFormat="1" spans="1:12">
      <c r="A139" s="80"/>
      <c r="B139" s="81"/>
      <c r="C139" s="81"/>
      <c r="D139" s="116"/>
      <c r="E139" s="86"/>
      <c r="F139" s="86"/>
      <c r="G139" s="80"/>
      <c r="H139" s="80"/>
      <c r="I139" s="96"/>
      <c r="J139" s="81"/>
      <c r="K139" s="81" t="s">
        <v>990</v>
      </c>
      <c r="L139" s="97" t="s">
        <v>1727</v>
      </c>
    </row>
    <row r="140" s="74" customFormat="1" spans="1:12">
      <c r="A140" s="82"/>
      <c r="B140" s="83"/>
      <c r="C140" s="83"/>
      <c r="D140" s="117"/>
      <c r="E140" s="93"/>
      <c r="F140" s="93"/>
      <c r="G140" s="82"/>
      <c r="H140" s="82"/>
      <c r="I140" s="99"/>
      <c r="J140" s="83"/>
      <c r="K140" s="83"/>
      <c r="L140" s="100"/>
    </row>
    <row r="141" s="74" customFormat="1" spans="1:12">
      <c r="A141" s="76">
        <v>72</v>
      </c>
      <c r="B141" s="77" t="s">
        <v>1810</v>
      </c>
      <c r="C141" s="77" t="s">
        <v>1711</v>
      </c>
      <c r="D141" s="84" t="s">
        <v>1853</v>
      </c>
      <c r="E141" s="76"/>
      <c r="F141" s="76"/>
      <c r="G141" s="79"/>
      <c r="H141" s="76"/>
      <c r="I141" s="85">
        <v>10500000</v>
      </c>
      <c r="J141" s="101" t="s">
        <v>1713</v>
      </c>
      <c r="K141" s="77" t="s">
        <v>1714</v>
      </c>
      <c r="L141" s="95" t="s">
        <v>1715</v>
      </c>
    </row>
    <row r="142" s="74" customFormat="1" spans="1:12">
      <c r="A142" s="80"/>
      <c r="B142" s="81" t="s">
        <v>1854</v>
      </c>
      <c r="C142" s="81" t="s">
        <v>1716</v>
      </c>
      <c r="D142" s="91" t="s">
        <v>1730</v>
      </c>
      <c r="E142" s="80"/>
      <c r="F142" s="80"/>
      <c r="G142" s="80"/>
      <c r="H142" s="80"/>
      <c r="I142" s="96"/>
      <c r="J142" s="94" t="s">
        <v>1718</v>
      </c>
      <c r="K142" s="81" t="s">
        <v>1719</v>
      </c>
      <c r="L142" s="97" t="s">
        <v>1720</v>
      </c>
    </row>
    <row r="143" s="74" customFormat="1" spans="1:12">
      <c r="A143" s="80"/>
      <c r="B143" s="81"/>
      <c r="C143" s="81" t="s">
        <v>1721</v>
      </c>
      <c r="D143" s="91" t="s">
        <v>1855</v>
      </c>
      <c r="E143" s="86"/>
      <c r="F143" s="86"/>
      <c r="G143" s="80"/>
      <c r="H143" s="80"/>
      <c r="I143" s="96"/>
      <c r="J143" s="98" t="s">
        <v>1723</v>
      </c>
      <c r="K143" s="81" t="s">
        <v>1724</v>
      </c>
      <c r="L143" s="97" t="s">
        <v>1725</v>
      </c>
    </row>
    <row r="144" s="74" customFormat="1" spans="1:12">
      <c r="A144" s="80"/>
      <c r="B144" s="81"/>
      <c r="C144" s="81"/>
      <c r="D144" s="91"/>
      <c r="E144" s="86"/>
      <c r="F144" s="86"/>
      <c r="G144" s="80"/>
      <c r="H144" s="80"/>
      <c r="I144" s="96"/>
      <c r="J144" s="81"/>
      <c r="K144" s="81" t="s">
        <v>1806</v>
      </c>
      <c r="L144" s="97" t="s">
        <v>1727</v>
      </c>
    </row>
    <row r="145" s="74" customFormat="1" spans="1:12">
      <c r="A145" s="82"/>
      <c r="B145" s="83"/>
      <c r="C145" s="83"/>
      <c r="D145" s="83"/>
      <c r="E145" s="82"/>
      <c r="F145" s="82"/>
      <c r="G145" s="82"/>
      <c r="H145" s="82"/>
      <c r="I145" s="99"/>
      <c r="J145" s="83"/>
      <c r="K145" s="83" t="s">
        <v>1807</v>
      </c>
      <c r="L145" s="100"/>
    </row>
    <row r="146" s="74" customFormat="1" ht="93.75" spans="1:12">
      <c r="A146" s="118">
        <v>73</v>
      </c>
      <c r="B146" s="62" t="s">
        <v>1856</v>
      </c>
      <c r="C146" s="63" t="s">
        <v>1705</v>
      </c>
      <c r="D146" s="64" t="s">
        <v>1857</v>
      </c>
      <c r="E146" s="119">
        <v>10500000</v>
      </c>
      <c r="F146" s="119"/>
      <c r="G146" s="119"/>
      <c r="H146" s="119"/>
      <c r="I146" s="119"/>
      <c r="J146" s="63" t="s">
        <v>1739</v>
      </c>
      <c r="K146" s="63" t="s">
        <v>1708</v>
      </c>
      <c r="L146" s="127" t="s">
        <v>1709</v>
      </c>
    </row>
    <row r="147" s="74" customFormat="1" ht="93.75" spans="1:12">
      <c r="A147" s="118">
        <v>74</v>
      </c>
      <c r="B147" s="62" t="s">
        <v>1858</v>
      </c>
      <c r="C147" s="63" t="s">
        <v>1705</v>
      </c>
      <c r="D147" s="64" t="s">
        <v>1859</v>
      </c>
      <c r="E147" s="120">
        <v>1800000</v>
      </c>
      <c r="F147" s="121"/>
      <c r="G147" s="121"/>
      <c r="H147" s="121"/>
      <c r="I147" s="121"/>
      <c r="J147" s="63" t="s">
        <v>1790</v>
      </c>
      <c r="K147" s="63" t="s">
        <v>1708</v>
      </c>
      <c r="L147" s="127" t="s">
        <v>1709</v>
      </c>
    </row>
    <row r="148" s="74" customFormat="1" ht="93.75" spans="1:12">
      <c r="A148" s="118">
        <v>75</v>
      </c>
      <c r="B148" s="62" t="s">
        <v>1860</v>
      </c>
      <c r="C148" s="63" t="s">
        <v>1705</v>
      </c>
      <c r="D148" s="64" t="s">
        <v>1861</v>
      </c>
      <c r="E148" s="120">
        <v>1800000</v>
      </c>
      <c r="F148" s="121"/>
      <c r="G148" s="121"/>
      <c r="H148" s="121"/>
      <c r="I148" s="121"/>
      <c r="J148" s="63" t="s">
        <v>1790</v>
      </c>
      <c r="K148" s="63" t="s">
        <v>1708</v>
      </c>
      <c r="L148" s="127" t="s">
        <v>1709</v>
      </c>
    </row>
    <row r="149" s="74" customFormat="1" ht="93.75" spans="1:12">
      <c r="A149" s="118">
        <v>76</v>
      </c>
      <c r="B149" s="62" t="s">
        <v>1862</v>
      </c>
      <c r="C149" s="63" t="s">
        <v>1705</v>
      </c>
      <c r="D149" s="64" t="s">
        <v>1863</v>
      </c>
      <c r="E149" s="121"/>
      <c r="F149" s="120">
        <v>2800000</v>
      </c>
      <c r="G149" s="120"/>
      <c r="H149" s="121"/>
      <c r="I149" s="121"/>
      <c r="J149" s="63" t="s">
        <v>1790</v>
      </c>
      <c r="K149" s="63" t="s">
        <v>1708</v>
      </c>
      <c r="L149" s="127" t="s">
        <v>1709</v>
      </c>
    </row>
    <row r="150" s="74" customFormat="1" ht="93.75" spans="1:12">
      <c r="A150" s="118">
        <v>77</v>
      </c>
      <c r="B150" s="62" t="s">
        <v>1864</v>
      </c>
      <c r="C150" s="63" t="s">
        <v>1705</v>
      </c>
      <c r="D150" s="64" t="s">
        <v>1865</v>
      </c>
      <c r="E150" s="121"/>
      <c r="F150" s="120">
        <v>7000000</v>
      </c>
      <c r="G150" s="122"/>
      <c r="H150" s="121"/>
      <c r="I150" s="121"/>
      <c r="J150" s="63" t="s">
        <v>1739</v>
      </c>
      <c r="K150" s="63" t="s">
        <v>1708</v>
      </c>
      <c r="L150" s="127" t="s">
        <v>1709</v>
      </c>
    </row>
    <row r="151" s="74" customFormat="1" ht="93.75" spans="1:12">
      <c r="A151" s="118">
        <v>78</v>
      </c>
      <c r="B151" s="62" t="s">
        <v>1866</v>
      </c>
      <c r="C151" s="63" t="s">
        <v>1705</v>
      </c>
      <c r="D151" s="64" t="s">
        <v>1867</v>
      </c>
      <c r="E151" s="121"/>
      <c r="F151" s="120">
        <v>5600000</v>
      </c>
      <c r="G151" s="121"/>
      <c r="H151" s="123"/>
      <c r="I151" s="121"/>
      <c r="J151" s="63" t="s">
        <v>1732</v>
      </c>
      <c r="K151" s="63" t="s">
        <v>1708</v>
      </c>
      <c r="L151" s="127" t="s">
        <v>1709</v>
      </c>
    </row>
    <row r="152" s="74" customFormat="1" ht="93.75" spans="1:12">
      <c r="A152" s="118">
        <v>79</v>
      </c>
      <c r="B152" s="62" t="s">
        <v>1868</v>
      </c>
      <c r="C152" s="63" t="s">
        <v>1705</v>
      </c>
      <c r="D152" s="64" t="s">
        <v>1869</v>
      </c>
      <c r="E152" s="121"/>
      <c r="F152" s="120"/>
      <c r="G152" s="120">
        <v>18000000</v>
      </c>
      <c r="H152" s="121"/>
      <c r="I152" s="121"/>
      <c r="J152" s="63" t="s">
        <v>1739</v>
      </c>
      <c r="K152" s="63" t="s">
        <v>1708</v>
      </c>
      <c r="L152" s="127" t="s">
        <v>1709</v>
      </c>
    </row>
    <row r="153" s="74" customFormat="1" ht="93.75" spans="1:12">
      <c r="A153" s="118">
        <v>80</v>
      </c>
      <c r="B153" s="62" t="s">
        <v>1870</v>
      </c>
      <c r="C153" s="63" t="s">
        <v>1705</v>
      </c>
      <c r="D153" s="64" t="s">
        <v>1871</v>
      </c>
      <c r="E153" s="121"/>
      <c r="F153" s="121"/>
      <c r="G153" s="120">
        <v>5500000</v>
      </c>
      <c r="H153" s="121"/>
      <c r="I153" s="121"/>
      <c r="J153" s="63" t="s">
        <v>1707</v>
      </c>
      <c r="K153" s="63" t="s">
        <v>1708</v>
      </c>
      <c r="L153" s="127" t="s">
        <v>1709</v>
      </c>
    </row>
    <row r="154" s="74" customFormat="1" ht="93.75" spans="1:12">
      <c r="A154" s="118">
        <v>81</v>
      </c>
      <c r="B154" s="62" t="s">
        <v>1872</v>
      </c>
      <c r="C154" s="63" t="s">
        <v>1705</v>
      </c>
      <c r="D154" s="64" t="s">
        <v>1873</v>
      </c>
      <c r="E154" s="121"/>
      <c r="F154" s="121"/>
      <c r="G154" s="120">
        <v>2100000</v>
      </c>
      <c r="H154" s="123"/>
      <c r="I154" s="121"/>
      <c r="J154" s="63" t="s">
        <v>1732</v>
      </c>
      <c r="K154" s="63" t="s">
        <v>1708</v>
      </c>
      <c r="L154" s="127" t="s">
        <v>1709</v>
      </c>
    </row>
    <row r="155" s="74" customFormat="1" ht="93.75" spans="1:12">
      <c r="A155" s="118">
        <v>82</v>
      </c>
      <c r="B155" s="62" t="s">
        <v>1874</v>
      </c>
      <c r="C155" s="63" t="s">
        <v>1705</v>
      </c>
      <c r="D155" s="64" t="s">
        <v>1875</v>
      </c>
      <c r="E155" s="121"/>
      <c r="F155" s="121"/>
      <c r="G155" s="121"/>
      <c r="H155" s="120">
        <v>6200000</v>
      </c>
      <c r="I155" s="121"/>
      <c r="J155" s="63" t="s">
        <v>1739</v>
      </c>
      <c r="K155" s="63" t="s">
        <v>1708</v>
      </c>
      <c r="L155" s="127" t="s">
        <v>1709</v>
      </c>
    </row>
    <row r="156" s="74" customFormat="1" ht="93.75" spans="1:12">
      <c r="A156" s="118">
        <v>83</v>
      </c>
      <c r="B156" s="62" t="s">
        <v>1876</v>
      </c>
      <c r="C156" s="63" t="s">
        <v>1705</v>
      </c>
      <c r="D156" s="64" t="s">
        <v>1877</v>
      </c>
      <c r="E156" s="121"/>
      <c r="F156" s="121"/>
      <c r="G156" s="121"/>
      <c r="H156" s="120">
        <v>5300000</v>
      </c>
      <c r="I156" s="121"/>
      <c r="J156" s="63" t="s">
        <v>1790</v>
      </c>
      <c r="K156" s="63" t="s">
        <v>1708</v>
      </c>
      <c r="L156" s="127" t="s">
        <v>1709</v>
      </c>
    </row>
    <row r="157" s="74" customFormat="1" ht="93.75" spans="1:12">
      <c r="A157" s="118">
        <v>84</v>
      </c>
      <c r="B157" s="62" t="s">
        <v>1864</v>
      </c>
      <c r="C157" s="63" t="s">
        <v>1705</v>
      </c>
      <c r="D157" s="64" t="s">
        <v>1878</v>
      </c>
      <c r="E157" s="121"/>
      <c r="F157" s="121"/>
      <c r="G157" s="121"/>
      <c r="H157" s="120">
        <v>7000000</v>
      </c>
      <c r="I157" s="121"/>
      <c r="J157" s="63" t="s">
        <v>1739</v>
      </c>
      <c r="K157" s="63" t="s">
        <v>1708</v>
      </c>
      <c r="L157" s="127" t="s">
        <v>1709</v>
      </c>
    </row>
    <row r="158" s="74" customFormat="1" ht="107.25" customHeight="1" spans="1:12">
      <c r="A158" s="118">
        <v>85</v>
      </c>
      <c r="B158" s="62" t="s">
        <v>1879</v>
      </c>
      <c r="C158" s="63" t="s">
        <v>1705</v>
      </c>
      <c r="D158" s="64" t="s">
        <v>1880</v>
      </c>
      <c r="E158" s="121"/>
      <c r="F158" s="121"/>
      <c r="G158" s="121"/>
      <c r="H158" s="123"/>
      <c r="I158" s="120">
        <v>1800000</v>
      </c>
      <c r="J158" s="63" t="s">
        <v>1739</v>
      </c>
      <c r="K158" s="63" t="s">
        <v>1708</v>
      </c>
      <c r="L158" s="127" t="s">
        <v>1709</v>
      </c>
    </row>
    <row r="159" s="74" customFormat="1" ht="93.75" spans="1:12">
      <c r="A159" s="118">
        <v>86</v>
      </c>
      <c r="B159" s="62" t="s">
        <v>1881</v>
      </c>
      <c r="C159" s="63" t="s">
        <v>1705</v>
      </c>
      <c r="D159" s="64" t="s">
        <v>1882</v>
      </c>
      <c r="E159" s="121"/>
      <c r="F159" s="121"/>
      <c r="G159" s="121"/>
      <c r="H159" s="121"/>
      <c r="I159" s="120">
        <v>4200000</v>
      </c>
      <c r="J159" s="63" t="s">
        <v>1739</v>
      </c>
      <c r="K159" s="63" t="s">
        <v>1708</v>
      </c>
      <c r="L159" s="127" t="s">
        <v>1709</v>
      </c>
    </row>
    <row r="160" s="74" customFormat="1" ht="93.75" spans="1:12">
      <c r="A160" s="118">
        <v>87</v>
      </c>
      <c r="B160" s="62" t="s">
        <v>1883</v>
      </c>
      <c r="C160" s="63" t="s">
        <v>1705</v>
      </c>
      <c r="D160" s="64" t="s">
        <v>1884</v>
      </c>
      <c r="E160" s="121"/>
      <c r="F160" s="121"/>
      <c r="G160" s="121"/>
      <c r="H160" s="121"/>
      <c r="I160" s="120">
        <v>8750000</v>
      </c>
      <c r="J160" s="63" t="s">
        <v>1732</v>
      </c>
      <c r="K160" s="63" t="s">
        <v>1708</v>
      </c>
      <c r="L160" s="127" t="s">
        <v>1709</v>
      </c>
    </row>
    <row r="161" s="74" customFormat="1" ht="187.5" spans="1:12">
      <c r="A161" s="118">
        <v>88</v>
      </c>
      <c r="B161" s="62" t="s">
        <v>1885</v>
      </c>
      <c r="C161" s="124" t="s">
        <v>1886</v>
      </c>
      <c r="D161" s="64" t="s">
        <v>1887</v>
      </c>
      <c r="E161" s="119"/>
      <c r="F161" s="119">
        <v>3000000</v>
      </c>
      <c r="G161" s="82"/>
      <c r="H161" s="82"/>
      <c r="I161" s="99"/>
      <c r="J161" s="128" t="s">
        <v>1888</v>
      </c>
      <c r="K161" s="128" t="s">
        <v>1889</v>
      </c>
      <c r="L161" s="127" t="s">
        <v>1709</v>
      </c>
    </row>
    <row r="162" s="42" customFormat="1" spans="1:12">
      <c r="A162" s="66" t="s">
        <v>16</v>
      </c>
      <c r="B162" s="66"/>
      <c r="C162" s="66"/>
      <c r="D162" s="66"/>
      <c r="E162" s="67">
        <f>SUM(E14:E161)</f>
        <v>156930000</v>
      </c>
      <c r="F162" s="67">
        <f t="shared" ref="F162:I162" si="3">SUM(F14:F161)</f>
        <v>79250000</v>
      </c>
      <c r="G162" s="67">
        <f t="shared" si="3"/>
        <v>100525000</v>
      </c>
      <c r="H162" s="67">
        <f t="shared" si="3"/>
        <v>69200000</v>
      </c>
      <c r="I162" s="67">
        <f t="shared" si="3"/>
        <v>144300000</v>
      </c>
      <c r="J162" s="72"/>
      <c r="K162" s="72"/>
      <c r="L162" s="73"/>
    </row>
  </sheetData>
  <mergeCells count="18">
    <mergeCell ref="A1:L1"/>
    <mergeCell ref="A2:L2"/>
    <mergeCell ref="A3:L3"/>
    <mergeCell ref="A4:L4"/>
    <mergeCell ref="A5:L5"/>
    <mergeCell ref="A6:M6"/>
    <mergeCell ref="A7:M7"/>
    <mergeCell ref="A8:M8"/>
    <mergeCell ref="A9:L9"/>
    <mergeCell ref="E11:I11"/>
    <mergeCell ref="A162:D162"/>
    <mergeCell ref="A11:A13"/>
    <mergeCell ref="B11:B13"/>
    <mergeCell ref="C11:C13"/>
    <mergeCell ref="D11:D13"/>
    <mergeCell ref="J11:J13"/>
    <mergeCell ref="K11:K13"/>
    <mergeCell ref="L11:L13"/>
  </mergeCells>
  <printOptions horizontalCentered="1"/>
  <pageMargins left="0.01" right="0.01" top="0.5" bottom="0.01" header="0.3" footer="0.01"/>
  <pageSetup paperSize="9" scale="72" orientation="landscape"/>
  <headerFooter/>
  <rowBreaks count="14" manualBreakCount="14">
    <brk id="30" max="11" man="1"/>
    <brk id="35" max="11" man="1"/>
    <brk id="44" max="11" man="1"/>
    <brk id="53" max="11" man="1"/>
    <brk id="66" max="11" man="1"/>
    <brk id="71" max="11" man="1"/>
    <brk id="76" max="11" man="1"/>
    <brk id="81" max="11" man="1"/>
    <brk id="90" max="11" man="1"/>
    <brk id="111" max="11" man="1"/>
    <brk id="116" max="11" man="1"/>
    <brk id="121" max="11" man="1"/>
    <brk id="130" max="11" man="1"/>
    <brk id="147" max="11" man="1"/>
  </rowBreaks>
  <colBreaks count="1" manualBreakCount="1">
    <brk id="12" max="1048575" man="1"/>
  </colBreak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15"/>
  <sheetViews>
    <sheetView workbookViewId="0">
      <selection activeCell="O14" sqref="O14"/>
    </sheetView>
  </sheetViews>
  <sheetFormatPr defaultColWidth="9" defaultRowHeight="18.75"/>
  <cols>
    <col min="1" max="1" width="3.75" style="45" customWidth="1"/>
    <col min="2" max="2" width="3.875" style="45" customWidth="1"/>
    <col min="3" max="3" width="19.375" style="45" customWidth="1"/>
    <col min="4" max="4" width="19.875" style="45" customWidth="1"/>
    <col min="5" max="5" width="29.25" style="45" customWidth="1"/>
    <col min="6" max="6" width="13.375" style="45" customWidth="1"/>
    <col min="7" max="9" width="12.125" style="45" customWidth="1"/>
    <col min="10" max="10" width="13.375" style="45" customWidth="1"/>
    <col min="11" max="12" width="12.625" style="45" customWidth="1"/>
    <col min="13" max="13" width="12.5" style="46" customWidth="1"/>
    <col min="14" max="16384" width="9" style="45"/>
  </cols>
  <sheetData>
    <row r="1" s="42" customFormat="1" spans="2:13">
      <c r="B1" s="47" t="s">
        <v>34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="42" customFormat="1" spans="2:13">
      <c r="B2" s="47" t="s">
        <v>35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="42" customFormat="1" spans="2:13">
      <c r="B3" s="47" t="s">
        <v>1704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="42" customFormat="1" spans="2:13">
      <c r="B4" s="47" t="s">
        <v>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="42" customFormat="1" spans="2:13">
      <c r="B5" s="47" t="s">
        <v>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2:14">
      <c r="B6" s="48" t="s">
        <v>36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="42" customFormat="1" spans="2:14">
      <c r="B7" s="48" t="s">
        <v>1200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="42" customFormat="1" spans="2:14">
      <c r="B8" s="48" t="s">
        <v>1201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="42" customFormat="1" spans="2:14">
      <c r="B9" s="48" t="s">
        <v>1349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="43" customFormat="1" ht="10.5" customHeight="1" spans="2:13">
      <c r="B10" s="49"/>
      <c r="F10" s="50"/>
      <c r="G10" s="50"/>
      <c r="H10" s="50"/>
      <c r="I10" s="50"/>
      <c r="J10" s="50"/>
      <c r="M10" s="68"/>
    </row>
    <row r="11" customHeight="1" spans="2:13">
      <c r="B11" s="51" t="s">
        <v>40</v>
      </c>
      <c r="C11" s="51" t="s">
        <v>41</v>
      </c>
      <c r="D11" s="51" t="s">
        <v>42</v>
      </c>
      <c r="E11" s="52" t="s">
        <v>43</v>
      </c>
      <c r="F11" s="53" t="s">
        <v>12</v>
      </c>
      <c r="G11" s="54"/>
      <c r="H11" s="54"/>
      <c r="I11" s="54"/>
      <c r="J11" s="69"/>
      <c r="K11" s="52" t="s">
        <v>44</v>
      </c>
      <c r="L11" s="52" t="s">
        <v>45</v>
      </c>
      <c r="M11" s="52" t="s">
        <v>46</v>
      </c>
    </row>
    <row r="12" spans="2:13">
      <c r="B12" s="55"/>
      <c r="C12" s="55"/>
      <c r="D12" s="55"/>
      <c r="E12" s="56"/>
      <c r="F12" s="57">
        <v>2566</v>
      </c>
      <c r="G12" s="57">
        <v>2567</v>
      </c>
      <c r="H12" s="57">
        <v>2568</v>
      </c>
      <c r="I12" s="57">
        <v>2569</v>
      </c>
      <c r="J12" s="57">
        <v>2570</v>
      </c>
      <c r="K12" s="56"/>
      <c r="L12" s="56"/>
      <c r="M12" s="56"/>
    </row>
    <row r="13" spans="2:13">
      <c r="B13" s="58"/>
      <c r="C13" s="58"/>
      <c r="D13" s="58"/>
      <c r="E13" s="59"/>
      <c r="F13" s="60" t="s">
        <v>13</v>
      </c>
      <c r="G13" s="60" t="s">
        <v>13</v>
      </c>
      <c r="H13" s="60" t="s">
        <v>13</v>
      </c>
      <c r="I13" s="60" t="s">
        <v>13</v>
      </c>
      <c r="J13" s="60" t="s">
        <v>13</v>
      </c>
      <c r="K13" s="59"/>
      <c r="L13" s="59"/>
      <c r="M13" s="59"/>
    </row>
    <row r="14" s="44" customFormat="1" ht="123" customHeight="1" spans="2:13">
      <c r="B14" s="61">
        <v>1</v>
      </c>
      <c r="C14" s="62" t="s">
        <v>1890</v>
      </c>
      <c r="D14" s="63" t="s">
        <v>1705</v>
      </c>
      <c r="E14" s="64" t="s">
        <v>1891</v>
      </c>
      <c r="F14" s="65">
        <v>4000000</v>
      </c>
      <c r="G14" s="65"/>
      <c r="H14" s="65"/>
      <c r="I14" s="65"/>
      <c r="J14" s="65"/>
      <c r="K14" s="70" t="s">
        <v>1735</v>
      </c>
      <c r="L14" s="70" t="s">
        <v>1736</v>
      </c>
      <c r="M14" s="71" t="s">
        <v>1709</v>
      </c>
    </row>
    <row r="15" s="42" customFormat="1" spans="2:13">
      <c r="B15" s="66" t="s">
        <v>16</v>
      </c>
      <c r="C15" s="66"/>
      <c r="D15" s="66"/>
      <c r="E15" s="66"/>
      <c r="F15" s="67">
        <f>SUM(F14:F14)</f>
        <v>4000000</v>
      </c>
      <c r="G15" s="67">
        <f>SUM(G14:G14)</f>
        <v>0</v>
      </c>
      <c r="H15" s="67">
        <f>SUM(H14:H14)</f>
        <v>0</v>
      </c>
      <c r="I15" s="67">
        <f>SUM(I14:I14)</f>
        <v>0</v>
      </c>
      <c r="J15" s="67">
        <f>SUM(J14:J14)</f>
        <v>0</v>
      </c>
      <c r="K15" s="72"/>
      <c r="L15" s="72"/>
      <c r="M15" s="73"/>
    </row>
  </sheetData>
  <mergeCells count="18">
    <mergeCell ref="B1:M1"/>
    <mergeCell ref="B2:M2"/>
    <mergeCell ref="B3:M3"/>
    <mergeCell ref="B4:M4"/>
    <mergeCell ref="B5:M5"/>
    <mergeCell ref="B6:N6"/>
    <mergeCell ref="B7:N7"/>
    <mergeCell ref="B8:N8"/>
    <mergeCell ref="B9:M9"/>
    <mergeCell ref="F11:J11"/>
    <mergeCell ref="B15:E15"/>
    <mergeCell ref="B11:B13"/>
    <mergeCell ref="C11:C13"/>
    <mergeCell ref="D11:D13"/>
    <mergeCell ref="E11:E13"/>
    <mergeCell ref="K11:K13"/>
    <mergeCell ref="L11:L13"/>
    <mergeCell ref="M11:M13"/>
  </mergeCells>
  <pageMargins left="0" right="0" top="0.748031496062992" bottom="0.748031496062992" header="0.31496062992126" footer="0.31496062992126"/>
  <pageSetup paperSize="9" scale="75" orientation="landscape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24"/>
  <sheetViews>
    <sheetView view="pageBreakPreview" zoomScale="115" zoomScaleNormal="100" workbookViewId="0">
      <selection activeCell="A1" sqref="A1:K4"/>
    </sheetView>
  </sheetViews>
  <sheetFormatPr defaultColWidth="9" defaultRowHeight="15.75"/>
  <cols>
    <col min="1" max="1" width="3.875" style="21" customWidth="1"/>
    <col min="2" max="4" width="13.625" style="22" customWidth="1"/>
    <col min="5" max="5" width="26.625" style="22" customWidth="1"/>
    <col min="6" max="10" width="10" style="23" customWidth="1"/>
    <col min="11" max="11" width="12.625" style="23" customWidth="1"/>
    <col min="12" max="16384" width="9" style="22"/>
  </cols>
  <sheetData>
    <row r="1" s="16" customFormat="1" ht="18.75" spans="1:11">
      <c r="A1" s="24" t="s">
        <v>1892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="16" customFormat="1" ht="18.75" spans="1:11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="16" customFormat="1" ht="18.75" spans="1:1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="16" customFormat="1" ht="18.75" spans="1:11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="16" customFormat="1" ht="10.5" customHeight="1" spans="1:11">
      <c r="A5" s="25"/>
      <c r="F5" s="26"/>
      <c r="G5" s="26"/>
      <c r="H5" s="26"/>
      <c r="I5" s="26"/>
      <c r="J5" s="26"/>
      <c r="K5" s="26"/>
    </row>
    <row r="6" s="16" customFormat="1" ht="17.25" customHeight="1" spans="1:11">
      <c r="A6" s="27" t="s">
        <v>40</v>
      </c>
      <c r="B6" s="27" t="s">
        <v>1893</v>
      </c>
      <c r="C6" s="27" t="s">
        <v>1894</v>
      </c>
      <c r="D6" s="27" t="s">
        <v>1895</v>
      </c>
      <c r="E6" s="28" t="s">
        <v>1896</v>
      </c>
      <c r="F6" s="29" t="s">
        <v>12</v>
      </c>
      <c r="G6" s="30"/>
      <c r="H6" s="30"/>
      <c r="I6" s="30"/>
      <c r="J6" s="40"/>
      <c r="K6" s="28" t="s">
        <v>46</v>
      </c>
    </row>
    <row r="7" s="17" customFormat="1" ht="17.25" customHeight="1" spans="1:11">
      <c r="A7" s="27"/>
      <c r="B7" s="27"/>
      <c r="C7" s="27"/>
      <c r="D7" s="27"/>
      <c r="E7" s="31"/>
      <c r="F7" s="32">
        <v>2566</v>
      </c>
      <c r="G7" s="32">
        <v>2567</v>
      </c>
      <c r="H7" s="32">
        <v>2568</v>
      </c>
      <c r="I7" s="32">
        <v>2569</v>
      </c>
      <c r="J7" s="32">
        <v>2570</v>
      </c>
      <c r="K7" s="31"/>
    </row>
    <row r="8" s="18" customFormat="1" ht="18.75" spans="1:11">
      <c r="A8" s="27"/>
      <c r="B8" s="27"/>
      <c r="C8" s="27"/>
      <c r="D8" s="27"/>
      <c r="E8" s="33"/>
      <c r="F8" s="34" t="s">
        <v>13</v>
      </c>
      <c r="G8" s="34" t="s">
        <v>13</v>
      </c>
      <c r="H8" s="34" t="s">
        <v>13</v>
      </c>
      <c r="I8" s="34" t="s">
        <v>13</v>
      </c>
      <c r="J8" s="34" t="s">
        <v>13</v>
      </c>
      <c r="K8" s="33"/>
    </row>
    <row r="9" s="19" customFormat="1" ht="49.5" customHeight="1" spans="1:11">
      <c r="A9" s="35">
        <v>1</v>
      </c>
      <c r="B9" s="36" t="s">
        <v>1897</v>
      </c>
      <c r="C9" s="36" t="s">
        <v>1898</v>
      </c>
      <c r="D9" s="36" t="s">
        <v>1899</v>
      </c>
      <c r="E9" s="36" t="s">
        <v>1900</v>
      </c>
      <c r="F9" s="35"/>
      <c r="G9" s="35"/>
      <c r="H9" s="35"/>
      <c r="I9" s="37">
        <v>44000</v>
      </c>
      <c r="J9" s="35"/>
      <c r="K9" s="35" t="s">
        <v>1901</v>
      </c>
    </row>
    <row r="10" s="19" customFormat="1" ht="49.5" customHeight="1" spans="1:11">
      <c r="A10" s="35">
        <v>2</v>
      </c>
      <c r="B10" s="36" t="s">
        <v>1897</v>
      </c>
      <c r="C10" s="36" t="s">
        <v>1898</v>
      </c>
      <c r="D10" s="36" t="s">
        <v>1899</v>
      </c>
      <c r="E10" s="36" t="s">
        <v>1902</v>
      </c>
      <c r="F10" s="35"/>
      <c r="G10" s="35"/>
      <c r="H10" s="35"/>
      <c r="I10" s="37">
        <v>5000</v>
      </c>
      <c r="J10" s="35"/>
      <c r="K10" s="35" t="s">
        <v>1901</v>
      </c>
    </row>
    <row r="11" s="19" customFormat="1" ht="49.5" customHeight="1" spans="1:11">
      <c r="A11" s="35">
        <v>3</v>
      </c>
      <c r="B11" s="36" t="s">
        <v>1897</v>
      </c>
      <c r="C11" s="36" t="s">
        <v>1898</v>
      </c>
      <c r="D11" s="36" t="s">
        <v>1899</v>
      </c>
      <c r="E11" s="36" t="s">
        <v>1903</v>
      </c>
      <c r="F11" s="35"/>
      <c r="G11" s="35"/>
      <c r="H11" s="35"/>
      <c r="I11" s="37">
        <v>15000</v>
      </c>
      <c r="J11" s="37"/>
      <c r="K11" s="35" t="s">
        <v>1901</v>
      </c>
    </row>
    <row r="12" s="19" customFormat="1" ht="49.5" customHeight="1" spans="1:11">
      <c r="A12" s="35">
        <v>4</v>
      </c>
      <c r="B12" s="36" t="s">
        <v>1897</v>
      </c>
      <c r="C12" s="36" t="s">
        <v>1898</v>
      </c>
      <c r="D12" s="36" t="s">
        <v>1904</v>
      </c>
      <c r="E12" s="36" t="s">
        <v>1905</v>
      </c>
      <c r="F12" s="35"/>
      <c r="G12" s="35"/>
      <c r="H12" s="35"/>
      <c r="I12" s="37"/>
      <c r="J12" s="37">
        <v>19300</v>
      </c>
      <c r="K12" s="35" t="s">
        <v>1901</v>
      </c>
    </row>
    <row r="13" s="19" customFormat="1" ht="49.5" customHeight="1" spans="1:11">
      <c r="A13" s="35">
        <v>5</v>
      </c>
      <c r="B13" s="36" t="s">
        <v>1897</v>
      </c>
      <c r="C13" s="36" t="s">
        <v>1898</v>
      </c>
      <c r="D13" s="36" t="s">
        <v>1906</v>
      </c>
      <c r="E13" s="36" t="s">
        <v>1907</v>
      </c>
      <c r="F13" s="35"/>
      <c r="G13" s="35"/>
      <c r="H13" s="37">
        <v>92200</v>
      </c>
      <c r="I13" s="37"/>
      <c r="J13" s="37"/>
      <c r="K13" s="35" t="s">
        <v>1901</v>
      </c>
    </row>
    <row r="14" s="19" customFormat="1" ht="49.5" customHeight="1" spans="1:11">
      <c r="A14" s="35">
        <v>6</v>
      </c>
      <c r="B14" s="36" t="s">
        <v>1897</v>
      </c>
      <c r="C14" s="36" t="s">
        <v>1898</v>
      </c>
      <c r="D14" s="36" t="s">
        <v>1899</v>
      </c>
      <c r="E14" s="36" t="s">
        <v>1900</v>
      </c>
      <c r="F14" s="37">
        <v>44000</v>
      </c>
      <c r="G14" s="35"/>
      <c r="H14" s="35"/>
      <c r="I14" s="35"/>
      <c r="J14" s="35"/>
      <c r="K14" s="35" t="s">
        <v>926</v>
      </c>
    </row>
    <row r="15" s="19" customFormat="1" ht="49.5" customHeight="1" spans="1:11">
      <c r="A15" s="35">
        <v>7</v>
      </c>
      <c r="B15" s="36" t="s">
        <v>1897</v>
      </c>
      <c r="C15" s="36" t="s">
        <v>1898</v>
      </c>
      <c r="D15" s="36" t="s">
        <v>1899</v>
      </c>
      <c r="E15" s="36" t="s">
        <v>1902</v>
      </c>
      <c r="F15" s="37">
        <v>5000</v>
      </c>
      <c r="G15" s="35"/>
      <c r="H15" s="35"/>
      <c r="I15" s="35"/>
      <c r="J15" s="35"/>
      <c r="K15" s="35" t="s">
        <v>926</v>
      </c>
    </row>
    <row r="16" s="19" customFormat="1" ht="49.5" customHeight="1" spans="1:11">
      <c r="A16" s="35">
        <v>8</v>
      </c>
      <c r="B16" s="36" t="s">
        <v>1897</v>
      </c>
      <c r="C16" s="36" t="s">
        <v>1898</v>
      </c>
      <c r="D16" s="36" t="s">
        <v>1899</v>
      </c>
      <c r="E16" s="36" t="s">
        <v>1903</v>
      </c>
      <c r="F16" s="37">
        <v>15000</v>
      </c>
      <c r="G16" s="37">
        <v>15000</v>
      </c>
      <c r="H16" s="35"/>
      <c r="I16" s="35"/>
      <c r="J16" s="35"/>
      <c r="K16" s="35" t="s">
        <v>926</v>
      </c>
    </row>
    <row r="17" s="19" customFormat="1" ht="49.5" customHeight="1" spans="1:11">
      <c r="A17" s="35">
        <v>9</v>
      </c>
      <c r="B17" s="36" t="s">
        <v>1897</v>
      </c>
      <c r="C17" s="36" t="s">
        <v>1898</v>
      </c>
      <c r="D17" s="36" t="s">
        <v>1906</v>
      </c>
      <c r="E17" s="36" t="s">
        <v>1908</v>
      </c>
      <c r="F17" s="37">
        <v>20000</v>
      </c>
      <c r="G17" s="35"/>
      <c r="H17" s="35"/>
      <c r="I17" s="35"/>
      <c r="J17" s="35"/>
      <c r="K17" s="35" t="s">
        <v>926</v>
      </c>
    </row>
    <row r="18" s="19" customFormat="1" ht="49.5" customHeight="1" spans="1:11">
      <c r="A18" s="35">
        <v>10</v>
      </c>
      <c r="B18" s="36" t="s">
        <v>1909</v>
      </c>
      <c r="C18" s="36" t="s">
        <v>1898</v>
      </c>
      <c r="D18" s="36" t="s">
        <v>1906</v>
      </c>
      <c r="E18" s="36" t="s">
        <v>1910</v>
      </c>
      <c r="F18" s="37">
        <v>12000</v>
      </c>
      <c r="G18" s="37">
        <v>12000</v>
      </c>
      <c r="H18" s="35"/>
      <c r="I18" s="35"/>
      <c r="J18" s="35"/>
      <c r="K18" s="35" t="s">
        <v>52</v>
      </c>
    </row>
    <row r="19" s="19" customFormat="1" ht="49.5" customHeight="1" spans="1:11">
      <c r="A19" s="35">
        <v>11</v>
      </c>
      <c r="B19" s="36" t="s">
        <v>1909</v>
      </c>
      <c r="C19" s="36" t="s">
        <v>1898</v>
      </c>
      <c r="D19" s="36" t="s">
        <v>1906</v>
      </c>
      <c r="E19" s="36" t="s">
        <v>1911</v>
      </c>
      <c r="F19" s="37">
        <v>10000</v>
      </c>
      <c r="G19" s="37">
        <v>10000</v>
      </c>
      <c r="H19" s="35"/>
      <c r="I19" s="35"/>
      <c r="J19" s="35"/>
      <c r="K19" s="35" t="s">
        <v>52</v>
      </c>
    </row>
    <row r="20" s="19" customFormat="1" ht="49.5" customHeight="1" spans="1:11">
      <c r="A20" s="35">
        <v>12</v>
      </c>
      <c r="B20" s="36" t="s">
        <v>1909</v>
      </c>
      <c r="C20" s="36" t="s">
        <v>1898</v>
      </c>
      <c r="D20" s="36" t="s">
        <v>1906</v>
      </c>
      <c r="E20" s="36" t="s">
        <v>1912</v>
      </c>
      <c r="F20" s="37">
        <v>12000</v>
      </c>
      <c r="G20" s="37">
        <v>12000</v>
      </c>
      <c r="H20" s="35"/>
      <c r="I20" s="35"/>
      <c r="J20" s="35"/>
      <c r="K20" s="35" t="s">
        <v>52</v>
      </c>
    </row>
    <row r="21" s="19" customFormat="1" ht="49.5" customHeight="1" spans="1:11">
      <c r="A21" s="35">
        <v>13</v>
      </c>
      <c r="B21" s="36" t="s">
        <v>1909</v>
      </c>
      <c r="C21" s="36" t="s">
        <v>1898</v>
      </c>
      <c r="D21" s="36" t="s">
        <v>1899</v>
      </c>
      <c r="E21" s="36" t="s">
        <v>1913</v>
      </c>
      <c r="F21" s="37">
        <v>17000</v>
      </c>
      <c r="G21" s="37">
        <v>17000</v>
      </c>
      <c r="H21" s="35"/>
      <c r="I21" s="35"/>
      <c r="J21" s="35"/>
      <c r="K21" s="35" t="s">
        <v>52</v>
      </c>
    </row>
    <row r="22" s="19" customFormat="1" ht="49.5" customHeight="1" spans="1:11">
      <c r="A22" s="35">
        <v>14</v>
      </c>
      <c r="B22" s="36" t="s">
        <v>1909</v>
      </c>
      <c r="C22" s="36" t="s">
        <v>1898</v>
      </c>
      <c r="D22" s="36" t="s">
        <v>1899</v>
      </c>
      <c r="E22" s="36" t="s">
        <v>1914</v>
      </c>
      <c r="F22" s="37">
        <v>12600</v>
      </c>
      <c r="G22" s="37">
        <v>12600</v>
      </c>
      <c r="H22" s="35"/>
      <c r="I22" s="35"/>
      <c r="J22" s="35"/>
      <c r="K22" s="35" t="s">
        <v>52</v>
      </c>
    </row>
    <row r="23" s="19" customFormat="1" ht="49.5" customHeight="1" spans="1:11">
      <c r="A23" s="35">
        <v>15</v>
      </c>
      <c r="B23" s="36" t="s">
        <v>1909</v>
      </c>
      <c r="C23" s="36" t="s">
        <v>1898</v>
      </c>
      <c r="D23" s="36" t="s">
        <v>1915</v>
      </c>
      <c r="E23" s="36" t="s">
        <v>1916</v>
      </c>
      <c r="F23" s="37">
        <v>66000</v>
      </c>
      <c r="G23" s="37">
        <v>66000</v>
      </c>
      <c r="H23" s="35"/>
      <c r="I23" s="35"/>
      <c r="J23" s="35"/>
      <c r="K23" s="35" t="s">
        <v>52</v>
      </c>
    </row>
    <row r="24" s="20" customFormat="1" spans="1:11">
      <c r="A24" s="38" t="s">
        <v>16</v>
      </c>
      <c r="B24" s="38"/>
      <c r="C24" s="38"/>
      <c r="D24" s="38"/>
      <c r="E24" s="38"/>
      <c r="F24" s="39">
        <f>SUM(F9:F23)</f>
        <v>213600</v>
      </c>
      <c r="G24" s="39">
        <f>SUM(G9:G23)</f>
        <v>144600</v>
      </c>
      <c r="H24" s="39">
        <f>SUM(H9:H23)</f>
        <v>92200</v>
      </c>
      <c r="I24" s="39">
        <f>SUM(I9:I23)</f>
        <v>64000</v>
      </c>
      <c r="J24" s="39">
        <f>SUM(J9:J23)</f>
        <v>19300</v>
      </c>
      <c r="K24" s="41"/>
    </row>
  </sheetData>
  <mergeCells count="12">
    <mergeCell ref="A1:K1"/>
    <mergeCell ref="A2:K2"/>
    <mergeCell ref="A3:K3"/>
    <mergeCell ref="A4:K4"/>
    <mergeCell ref="F6:J6"/>
    <mergeCell ref="A24:E24"/>
    <mergeCell ref="A6:A8"/>
    <mergeCell ref="B6:B8"/>
    <mergeCell ref="C6:C8"/>
    <mergeCell ref="D6:D8"/>
    <mergeCell ref="E6:E8"/>
    <mergeCell ref="K6:K8"/>
  </mergeCells>
  <printOptions horizontalCentered="1"/>
  <pageMargins left="0.01" right="0.01" top="0.5" bottom="0.01" header="0.3" footer="0.01"/>
  <pageSetup paperSize="9" scale="98" orientation="landscape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view="pageBreakPreview" zoomScale="60" zoomScaleNormal="100" topLeftCell="A58" workbookViewId="0">
      <selection activeCell="I7" sqref="I7"/>
    </sheetView>
  </sheetViews>
  <sheetFormatPr defaultColWidth="12.75" defaultRowHeight="37.5" customHeight="1" outlineLevelCol="6"/>
  <cols>
    <col min="1" max="1" width="10.25" style="1" customWidth="1"/>
    <col min="2" max="2" width="19" style="1" customWidth="1"/>
    <col min="3" max="7" width="26.75" style="1" customWidth="1"/>
  </cols>
  <sheetData>
    <row r="1" customHeight="1" spans="1:7">
      <c r="A1" s="2"/>
      <c r="B1" s="3"/>
      <c r="C1" s="4" t="s">
        <v>12</v>
      </c>
      <c r="D1" s="5"/>
      <c r="E1" s="5"/>
      <c r="F1" s="5"/>
      <c r="G1" s="6"/>
    </row>
    <row r="2" customHeight="1" spans="1:7">
      <c r="A2" s="7"/>
      <c r="B2" s="8"/>
      <c r="C2" s="9">
        <v>2566</v>
      </c>
      <c r="D2" s="9">
        <v>2567</v>
      </c>
      <c r="E2" s="9">
        <v>2568</v>
      </c>
      <c r="F2" s="9">
        <v>2569</v>
      </c>
      <c r="G2" s="9">
        <v>2570</v>
      </c>
    </row>
    <row r="3" customHeight="1" spans="1:7">
      <c r="A3" s="10"/>
      <c r="B3" s="11"/>
      <c r="C3" s="12" t="s">
        <v>13</v>
      </c>
      <c r="D3" s="12" t="s">
        <v>13</v>
      </c>
      <c r="E3" s="12" t="s">
        <v>13</v>
      </c>
      <c r="F3" s="12" t="s">
        <v>13</v>
      </c>
      <c r="G3" s="12" t="s">
        <v>13</v>
      </c>
    </row>
    <row r="4" customHeight="1" spans="1:7">
      <c r="A4" s="13">
        <v>1</v>
      </c>
      <c r="B4" s="14" t="s">
        <v>1917</v>
      </c>
      <c r="C4" s="15"/>
      <c r="D4" s="15"/>
      <c r="E4" s="15"/>
      <c r="F4" s="15"/>
      <c r="G4" s="15"/>
    </row>
    <row r="5" customHeight="1" spans="1:7">
      <c r="A5" s="13"/>
      <c r="B5" s="14" t="s">
        <v>1918</v>
      </c>
      <c r="C5" s="15"/>
      <c r="D5" s="15"/>
      <c r="E5" s="15"/>
      <c r="F5" s="15"/>
      <c r="G5" s="15"/>
    </row>
    <row r="6" customHeight="1" spans="1:7">
      <c r="A6" s="13"/>
      <c r="B6" s="14" t="s">
        <v>1919</v>
      </c>
      <c r="C6" s="15"/>
      <c r="D6" s="15"/>
      <c r="E6" s="15"/>
      <c r="F6" s="15"/>
      <c r="G6" s="15"/>
    </row>
    <row r="7" customHeight="1" spans="1:7">
      <c r="A7" s="13"/>
      <c r="B7" s="14" t="s">
        <v>1920</v>
      </c>
      <c r="C7" s="15"/>
      <c r="D7" s="15"/>
      <c r="E7" s="15"/>
      <c r="F7" s="15"/>
      <c r="G7" s="15"/>
    </row>
    <row r="8" customHeight="1" spans="1:7">
      <c r="A8" s="13"/>
      <c r="B8" s="14"/>
      <c r="C8" s="15"/>
      <c r="D8" s="15"/>
      <c r="E8" s="15"/>
      <c r="F8" s="15"/>
      <c r="G8" s="15"/>
    </row>
    <row r="9" customHeight="1" spans="1:7">
      <c r="A9" s="13">
        <v>2</v>
      </c>
      <c r="B9" s="14" t="s">
        <v>1917</v>
      </c>
      <c r="C9" s="15"/>
      <c r="D9" s="15"/>
      <c r="E9" s="15"/>
      <c r="F9" s="15"/>
      <c r="G9" s="15"/>
    </row>
    <row r="10" customHeight="1" spans="1:7">
      <c r="A10" s="13"/>
      <c r="B10" s="14" t="s">
        <v>1918</v>
      </c>
      <c r="C10" s="15"/>
      <c r="D10" s="15"/>
      <c r="E10" s="15"/>
      <c r="F10" s="15"/>
      <c r="G10" s="15"/>
    </row>
    <row r="11" customHeight="1" spans="1:7">
      <c r="A11" s="13"/>
      <c r="B11" s="14" t="s">
        <v>1919</v>
      </c>
      <c r="C11" s="15"/>
      <c r="D11" s="15"/>
      <c r="E11" s="15"/>
      <c r="F11" s="15"/>
      <c r="G11" s="15"/>
    </row>
    <row r="12" customHeight="1" spans="1:7">
      <c r="A12" s="13"/>
      <c r="B12" s="14" t="s">
        <v>1920</v>
      </c>
      <c r="C12" s="15"/>
      <c r="D12" s="15"/>
      <c r="E12" s="15"/>
      <c r="F12" s="15"/>
      <c r="G12" s="15"/>
    </row>
    <row r="13" customHeight="1" spans="1:7">
      <c r="A13" s="13"/>
      <c r="B13" s="14"/>
      <c r="C13" s="15"/>
      <c r="D13" s="15"/>
      <c r="E13" s="15"/>
      <c r="F13" s="15"/>
      <c r="G13" s="15"/>
    </row>
    <row r="14" customHeight="1" spans="1:7">
      <c r="A14" s="13">
        <v>3</v>
      </c>
      <c r="B14" s="14" t="s">
        <v>1917</v>
      </c>
      <c r="C14" s="15"/>
      <c r="D14" s="15"/>
      <c r="E14" s="15"/>
      <c r="F14" s="15"/>
      <c r="G14" s="15"/>
    </row>
    <row r="15" customHeight="1" spans="1:7">
      <c r="A15" s="13"/>
      <c r="B15" s="14" t="s">
        <v>1918</v>
      </c>
      <c r="C15" s="15"/>
      <c r="D15" s="15"/>
      <c r="E15" s="15"/>
      <c r="F15" s="15"/>
      <c r="G15" s="15"/>
    </row>
    <row r="16" customHeight="1" spans="1:7">
      <c r="A16" s="13"/>
      <c r="B16" s="14" t="s">
        <v>1919</v>
      </c>
      <c r="C16" s="15"/>
      <c r="D16" s="15"/>
      <c r="E16" s="15"/>
      <c r="F16" s="15"/>
      <c r="G16" s="15"/>
    </row>
    <row r="17" customHeight="1" spans="1:7">
      <c r="A17" s="13"/>
      <c r="B17" s="14" t="s">
        <v>1920</v>
      </c>
      <c r="C17" s="15"/>
      <c r="D17" s="15"/>
      <c r="E17" s="15"/>
      <c r="F17" s="15"/>
      <c r="G17" s="15"/>
    </row>
    <row r="18" customHeight="1" spans="1:7">
      <c r="A18" s="13"/>
      <c r="B18" s="14"/>
      <c r="C18" s="15"/>
      <c r="D18" s="15"/>
      <c r="E18" s="15"/>
      <c r="F18" s="15"/>
      <c r="G18" s="15"/>
    </row>
    <row r="19" customHeight="1" spans="1:7">
      <c r="A19" s="13">
        <v>4</v>
      </c>
      <c r="B19" s="14" t="s">
        <v>1917</v>
      </c>
      <c r="C19" s="15"/>
      <c r="D19" s="15"/>
      <c r="E19" s="15"/>
      <c r="F19" s="15"/>
      <c r="G19" s="15"/>
    </row>
    <row r="20" customHeight="1" spans="1:7">
      <c r="A20" s="13"/>
      <c r="B20" s="14" t="s">
        <v>1918</v>
      </c>
      <c r="C20" s="15"/>
      <c r="D20" s="15"/>
      <c r="E20" s="15"/>
      <c r="F20" s="15"/>
      <c r="G20" s="15"/>
    </row>
    <row r="21" customHeight="1" spans="1:7">
      <c r="A21" s="13"/>
      <c r="B21" s="14" t="s">
        <v>1919</v>
      </c>
      <c r="C21" s="15"/>
      <c r="D21" s="15"/>
      <c r="E21" s="15"/>
      <c r="F21" s="15"/>
      <c r="G21" s="15"/>
    </row>
    <row r="22" customHeight="1" spans="1:7">
      <c r="A22" s="13"/>
      <c r="B22" s="14" t="s">
        <v>1920</v>
      </c>
      <c r="C22" s="15"/>
      <c r="D22" s="15"/>
      <c r="E22" s="15"/>
      <c r="F22" s="15"/>
      <c r="G22" s="15"/>
    </row>
    <row r="23" customHeight="1" spans="1:7">
      <c r="A23" s="13"/>
      <c r="B23" s="14"/>
      <c r="C23" s="15"/>
      <c r="D23" s="15"/>
      <c r="E23" s="15"/>
      <c r="F23" s="15"/>
      <c r="G23" s="15"/>
    </row>
    <row r="24" customHeight="1" spans="1:7">
      <c r="A24" s="13">
        <v>5</v>
      </c>
      <c r="B24" s="14" t="s">
        <v>1917</v>
      </c>
      <c r="C24" s="15"/>
      <c r="D24" s="15"/>
      <c r="E24" s="15"/>
      <c r="F24" s="15"/>
      <c r="G24" s="15"/>
    </row>
    <row r="25" customHeight="1" spans="1:7">
      <c r="A25" s="13"/>
      <c r="B25" s="14" t="s">
        <v>1918</v>
      </c>
      <c r="C25" s="15"/>
      <c r="D25" s="15"/>
      <c r="E25" s="15"/>
      <c r="F25" s="15"/>
      <c r="G25" s="15"/>
    </row>
    <row r="26" customHeight="1" spans="1:7">
      <c r="A26" s="13"/>
      <c r="B26" s="14" t="s">
        <v>1919</v>
      </c>
      <c r="C26" s="15"/>
      <c r="D26" s="15"/>
      <c r="E26" s="15"/>
      <c r="F26" s="15"/>
      <c r="G26" s="15"/>
    </row>
    <row r="27" customHeight="1" spans="1:7">
      <c r="A27" s="13"/>
      <c r="B27" s="14" t="s">
        <v>1920</v>
      </c>
      <c r="C27" s="15"/>
      <c r="D27" s="15"/>
      <c r="E27" s="15"/>
      <c r="F27" s="15"/>
      <c r="G27" s="15"/>
    </row>
    <row r="28" customHeight="1" spans="1:7">
      <c r="A28" s="13"/>
      <c r="B28" s="14"/>
      <c r="C28" s="15"/>
      <c r="D28" s="15"/>
      <c r="E28" s="15"/>
      <c r="F28" s="15"/>
      <c r="G28" s="15"/>
    </row>
    <row r="29" customHeight="1" spans="1:7">
      <c r="A29" s="13">
        <v>6</v>
      </c>
      <c r="B29" s="14" t="s">
        <v>1917</v>
      </c>
      <c r="C29" s="15"/>
      <c r="D29" s="15"/>
      <c r="E29" s="15"/>
      <c r="F29" s="15"/>
      <c r="G29" s="15"/>
    </row>
    <row r="30" customHeight="1" spans="1:7">
      <c r="A30" s="13"/>
      <c r="B30" s="14" t="s">
        <v>1918</v>
      </c>
      <c r="C30" s="15"/>
      <c r="D30" s="15"/>
      <c r="E30" s="15"/>
      <c r="F30" s="15"/>
      <c r="G30" s="15"/>
    </row>
    <row r="31" customHeight="1" spans="1:7">
      <c r="A31" s="13"/>
      <c r="B31" s="14" t="s">
        <v>1919</v>
      </c>
      <c r="C31" s="15"/>
      <c r="D31" s="15"/>
      <c r="E31" s="15"/>
      <c r="F31" s="15"/>
      <c r="G31" s="15"/>
    </row>
    <row r="32" customHeight="1" spans="1:7">
      <c r="A32" s="13"/>
      <c r="B32" s="14" t="s">
        <v>1920</v>
      </c>
      <c r="C32" s="15"/>
      <c r="D32" s="15"/>
      <c r="E32" s="15"/>
      <c r="F32" s="15"/>
      <c r="G32" s="15"/>
    </row>
    <row r="33" customHeight="1" spans="1:7">
      <c r="A33" s="13"/>
      <c r="B33" s="14"/>
      <c r="C33" s="15"/>
      <c r="D33" s="15"/>
      <c r="E33" s="15"/>
      <c r="F33" s="15"/>
      <c r="G33" s="15"/>
    </row>
    <row r="34" customHeight="1" spans="1:7">
      <c r="A34" s="13">
        <v>7</v>
      </c>
      <c r="B34" s="14" t="s">
        <v>1917</v>
      </c>
      <c r="C34" s="15"/>
      <c r="D34" s="15"/>
      <c r="E34" s="15"/>
      <c r="F34" s="15"/>
      <c r="G34" s="15"/>
    </row>
    <row r="35" customHeight="1" spans="1:7">
      <c r="A35" s="13"/>
      <c r="B35" s="14" t="s">
        <v>1918</v>
      </c>
      <c r="C35" s="15"/>
      <c r="D35" s="15"/>
      <c r="E35" s="15"/>
      <c r="F35" s="15"/>
      <c r="G35" s="15"/>
    </row>
    <row r="36" customHeight="1" spans="1:7">
      <c r="A36" s="13"/>
      <c r="B36" s="14" t="s">
        <v>1919</v>
      </c>
      <c r="C36" s="15"/>
      <c r="D36" s="15"/>
      <c r="E36" s="15"/>
      <c r="F36" s="15"/>
      <c r="G36" s="15"/>
    </row>
    <row r="37" customHeight="1" spans="1:7">
      <c r="A37" s="13"/>
      <c r="B37" s="14" t="s">
        <v>1920</v>
      </c>
      <c r="C37" s="15"/>
      <c r="D37" s="15"/>
      <c r="E37" s="15"/>
      <c r="F37" s="15"/>
      <c r="G37" s="15"/>
    </row>
    <row r="38" customHeight="1" spans="1:7">
      <c r="A38" s="13"/>
      <c r="B38" s="14"/>
      <c r="C38" s="15"/>
      <c r="D38" s="15"/>
      <c r="E38" s="15"/>
      <c r="F38" s="15"/>
      <c r="G38" s="15"/>
    </row>
    <row r="39" customHeight="1" spans="1:7">
      <c r="A39" s="13">
        <v>8</v>
      </c>
      <c r="B39" s="14" t="s">
        <v>1917</v>
      </c>
      <c r="C39" s="15"/>
      <c r="D39" s="15"/>
      <c r="E39" s="15"/>
      <c r="F39" s="15"/>
      <c r="G39" s="15"/>
    </row>
    <row r="40" customHeight="1" spans="1:7">
      <c r="A40" s="13"/>
      <c r="B40" s="14" t="s">
        <v>1918</v>
      </c>
      <c r="C40" s="15"/>
      <c r="D40" s="15"/>
      <c r="E40" s="15"/>
      <c r="F40" s="15"/>
      <c r="G40" s="15"/>
    </row>
    <row r="41" customHeight="1" spans="1:7">
      <c r="A41" s="13"/>
      <c r="B41" s="14" t="s">
        <v>1919</v>
      </c>
      <c r="C41" s="15"/>
      <c r="D41" s="15"/>
      <c r="E41" s="15"/>
      <c r="F41" s="15"/>
      <c r="G41" s="15"/>
    </row>
    <row r="42" customHeight="1" spans="1:7">
      <c r="A42" s="13"/>
      <c r="B42" s="14" t="s">
        <v>1920</v>
      </c>
      <c r="C42" s="15"/>
      <c r="D42" s="15"/>
      <c r="E42" s="15"/>
      <c r="F42" s="15"/>
      <c r="G42" s="15"/>
    </row>
    <row r="43" customHeight="1" spans="1:7">
      <c r="A43" s="13"/>
      <c r="B43" s="14"/>
      <c r="C43" s="15"/>
      <c r="D43" s="15"/>
      <c r="E43" s="15"/>
      <c r="F43" s="15"/>
      <c r="G43" s="15"/>
    </row>
    <row r="44" customHeight="1" spans="1:7">
      <c r="A44" s="13">
        <v>9</v>
      </c>
      <c r="B44" s="14" t="s">
        <v>1917</v>
      </c>
      <c r="C44" s="15"/>
      <c r="D44" s="15"/>
      <c r="E44" s="15"/>
      <c r="F44" s="15"/>
      <c r="G44" s="15"/>
    </row>
    <row r="45" customHeight="1" spans="1:7">
      <c r="A45" s="13"/>
      <c r="B45" s="14" t="s">
        <v>1918</v>
      </c>
      <c r="C45" s="15"/>
      <c r="D45" s="15"/>
      <c r="E45" s="15"/>
      <c r="F45" s="15"/>
      <c r="G45" s="15"/>
    </row>
    <row r="46" customHeight="1" spans="1:7">
      <c r="A46" s="13"/>
      <c r="B46" s="14" t="s">
        <v>1919</v>
      </c>
      <c r="C46" s="15"/>
      <c r="D46" s="15"/>
      <c r="E46" s="15"/>
      <c r="F46" s="15"/>
      <c r="G46" s="15"/>
    </row>
    <row r="47" customHeight="1" spans="1:7">
      <c r="A47" s="13"/>
      <c r="B47" s="14" t="s">
        <v>1920</v>
      </c>
      <c r="C47" s="15"/>
      <c r="D47" s="15"/>
      <c r="E47" s="15"/>
      <c r="F47" s="15"/>
      <c r="G47" s="15"/>
    </row>
    <row r="48" customHeight="1" spans="1:7">
      <c r="A48" s="13"/>
      <c r="B48" s="14"/>
      <c r="C48" s="15"/>
      <c r="D48" s="15"/>
      <c r="E48" s="15"/>
      <c r="F48" s="15"/>
      <c r="G48" s="15"/>
    </row>
    <row r="49" customHeight="1" spans="1:7">
      <c r="A49" s="13">
        <v>10</v>
      </c>
      <c r="B49" s="14" t="s">
        <v>1917</v>
      </c>
      <c r="C49" s="15"/>
      <c r="D49" s="15"/>
      <c r="E49" s="15"/>
      <c r="F49" s="15"/>
      <c r="G49" s="15"/>
    </row>
    <row r="50" customHeight="1" spans="1:7">
      <c r="A50" s="13"/>
      <c r="B50" s="14" t="s">
        <v>1918</v>
      </c>
      <c r="C50" s="15"/>
      <c r="D50" s="15"/>
      <c r="E50" s="15"/>
      <c r="F50" s="15"/>
      <c r="G50" s="15"/>
    </row>
    <row r="51" customHeight="1" spans="1:7">
      <c r="A51" s="13"/>
      <c r="B51" s="14" t="s">
        <v>1919</v>
      </c>
      <c r="C51" s="15"/>
      <c r="D51" s="15"/>
      <c r="E51" s="15"/>
      <c r="F51" s="15"/>
      <c r="G51" s="15"/>
    </row>
    <row r="52" customHeight="1" spans="1:7">
      <c r="A52" s="13"/>
      <c r="B52" s="14" t="s">
        <v>1920</v>
      </c>
      <c r="C52" s="15"/>
      <c r="D52" s="15"/>
      <c r="E52" s="15"/>
      <c r="F52" s="15"/>
      <c r="G52" s="15"/>
    </row>
    <row r="53" customHeight="1" spans="1:7">
      <c r="A53" s="13"/>
      <c r="B53" s="14"/>
      <c r="C53" s="15"/>
      <c r="D53" s="15"/>
      <c r="E53" s="15"/>
      <c r="F53" s="15"/>
      <c r="G53" s="15"/>
    </row>
    <row r="54" customHeight="1" spans="1:7">
      <c r="A54" s="13">
        <v>11</v>
      </c>
      <c r="B54" s="14" t="s">
        <v>1917</v>
      </c>
      <c r="C54" s="15"/>
      <c r="D54" s="15"/>
      <c r="E54" s="15"/>
      <c r="F54" s="15"/>
      <c r="G54" s="15"/>
    </row>
    <row r="55" customHeight="1" spans="1:7">
      <c r="A55" s="13"/>
      <c r="B55" s="14" t="s">
        <v>1918</v>
      </c>
      <c r="C55" s="15"/>
      <c r="D55" s="15"/>
      <c r="E55" s="15"/>
      <c r="F55" s="15"/>
      <c r="G55" s="15"/>
    </row>
    <row r="56" customHeight="1" spans="1:7">
      <c r="A56" s="13"/>
      <c r="B56" s="14" t="s">
        <v>1919</v>
      </c>
      <c r="C56" s="15"/>
      <c r="D56" s="15"/>
      <c r="E56" s="15"/>
      <c r="F56" s="15"/>
      <c r="G56" s="15"/>
    </row>
    <row r="57" customHeight="1" spans="1:7">
      <c r="A57" s="13"/>
      <c r="B57" s="14" t="s">
        <v>1920</v>
      </c>
      <c r="C57" s="15"/>
      <c r="D57" s="15"/>
      <c r="E57" s="15"/>
      <c r="F57" s="15"/>
      <c r="G57" s="15"/>
    </row>
    <row r="58" customHeight="1" spans="1:7">
      <c r="A58" s="13"/>
      <c r="B58" s="14"/>
      <c r="C58" s="15"/>
      <c r="D58" s="15"/>
      <c r="E58" s="15"/>
      <c r="F58" s="15"/>
      <c r="G58" s="15"/>
    </row>
    <row r="59" customHeight="1" spans="1:7">
      <c r="A59" s="13">
        <v>12</v>
      </c>
      <c r="B59" s="14" t="s">
        <v>1917</v>
      </c>
      <c r="C59" s="15"/>
      <c r="D59" s="15"/>
      <c r="E59" s="15"/>
      <c r="F59" s="15"/>
      <c r="G59" s="15"/>
    </row>
    <row r="60" customHeight="1" spans="1:7">
      <c r="A60" s="13"/>
      <c r="B60" s="14" t="s">
        <v>1918</v>
      </c>
      <c r="C60" s="15"/>
      <c r="D60" s="15"/>
      <c r="E60" s="15"/>
      <c r="F60" s="15"/>
      <c r="G60" s="15"/>
    </row>
    <row r="61" customHeight="1" spans="1:7">
      <c r="A61" s="13"/>
      <c r="B61" s="14" t="s">
        <v>1919</v>
      </c>
      <c r="C61" s="15"/>
      <c r="D61" s="15"/>
      <c r="E61" s="15"/>
      <c r="F61" s="15"/>
      <c r="G61" s="15"/>
    </row>
    <row r="62" customHeight="1" spans="1:7">
      <c r="A62" s="13"/>
      <c r="B62" s="14" t="s">
        <v>1920</v>
      </c>
      <c r="C62" s="15"/>
      <c r="D62" s="15"/>
      <c r="E62" s="15"/>
      <c r="F62" s="15"/>
      <c r="G62" s="15"/>
    </row>
    <row r="63" customHeight="1" spans="1:7">
      <c r="A63" s="13"/>
      <c r="B63" s="14"/>
      <c r="C63" s="15"/>
      <c r="D63" s="15"/>
      <c r="E63" s="15"/>
      <c r="F63" s="15"/>
      <c r="G63" s="15"/>
    </row>
    <row r="64" customHeight="1" spans="1:7">
      <c r="A64" s="13">
        <v>13</v>
      </c>
      <c r="B64" s="14" t="s">
        <v>1917</v>
      </c>
      <c r="C64" s="15"/>
      <c r="D64" s="15"/>
      <c r="E64" s="15"/>
      <c r="F64" s="15"/>
      <c r="G64" s="15"/>
    </row>
    <row r="65" customHeight="1" spans="1:7">
      <c r="A65" s="13"/>
      <c r="B65" s="14" t="s">
        <v>1918</v>
      </c>
      <c r="C65" s="15"/>
      <c r="D65" s="15"/>
      <c r="E65" s="15"/>
      <c r="F65" s="15"/>
      <c r="G65" s="15"/>
    </row>
    <row r="66" customHeight="1" spans="1:7">
      <c r="A66" s="13"/>
      <c r="B66" s="14" t="s">
        <v>1919</v>
      </c>
      <c r="C66" s="15"/>
      <c r="D66" s="15"/>
      <c r="E66" s="15"/>
      <c r="F66" s="15"/>
      <c r="G66" s="15"/>
    </row>
    <row r="67" customHeight="1" spans="1:7">
      <c r="A67" s="13"/>
      <c r="B67" s="14" t="s">
        <v>1920</v>
      </c>
      <c r="C67" s="15"/>
      <c r="D67" s="15"/>
      <c r="E67" s="15"/>
      <c r="F67" s="15"/>
      <c r="G67" s="15"/>
    </row>
    <row r="68" customHeight="1" spans="1:7">
      <c r="A68" s="13"/>
      <c r="B68" s="14"/>
      <c r="C68" s="15"/>
      <c r="D68" s="15"/>
      <c r="E68" s="15"/>
      <c r="F68" s="15"/>
      <c r="G68" s="15"/>
    </row>
    <row r="69" customHeight="1" spans="1:7">
      <c r="A69" s="13">
        <v>14</v>
      </c>
      <c r="B69" s="14" t="s">
        <v>1917</v>
      </c>
      <c r="C69" s="15"/>
      <c r="D69" s="15"/>
      <c r="E69" s="15"/>
      <c r="F69" s="15"/>
      <c r="G69" s="15"/>
    </row>
    <row r="70" customHeight="1" spans="1:7">
      <c r="A70" s="13"/>
      <c r="B70" s="14" t="s">
        <v>1918</v>
      </c>
      <c r="C70" s="15"/>
      <c r="D70" s="15"/>
      <c r="E70" s="15"/>
      <c r="F70" s="15"/>
      <c r="G70" s="15"/>
    </row>
    <row r="71" customHeight="1" spans="1:7">
      <c r="A71" s="13"/>
      <c r="B71" s="14" t="s">
        <v>1919</v>
      </c>
      <c r="C71" s="15"/>
      <c r="D71" s="15"/>
      <c r="E71" s="15"/>
      <c r="F71" s="15"/>
      <c r="G71" s="15"/>
    </row>
    <row r="72" customHeight="1" spans="1:7">
      <c r="A72" s="13"/>
      <c r="B72" s="14" t="s">
        <v>1920</v>
      </c>
      <c r="C72" s="15"/>
      <c r="D72" s="15"/>
      <c r="E72" s="15"/>
      <c r="F72" s="15"/>
      <c r="G72" s="15"/>
    </row>
    <row r="73" customHeight="1" spans="1:7">
      <c r="A73" s="13"/>
      <c r="B73" s="14"/>
      <c r="C73" s="15"/>
      <c r="D73" s="15"/>
      <c r="E73" s="15"/>
      <c r="F73" s="15"/>
      <c r="G73" s="15"/>
    </row>
    <row r="74" customHeight="1" spans="1:7">
      <c r="A74" s="13">
        <v>15</v>
      </c>
      <c r="B74" s="14" t="s">
        <v>1917</v>
      </c>
      <c r="C74" s="15"/>
      <c r="D74" s="15"/>
      <c r="E74" s="15"/>
      <c r="F74" s="15"/>
      <c r="G74" s="15"/>
    </row>
    <row r="75" customHeight="1" spans="1:7">
      <c r="A75" s="13"/>
      <c r="B75" s="14" t="s">
        <v>1918</v>
      </c>
      <c r="C75" s="15"/>
      <c r="D75" s="15"/>
      <c r="E75" s="15"/>
      <c r="F75" s="15"/>
      <c r="G75" s="15"/>
    </row>
    <row r="76" customHeight="1" spans="1:7">
      <c r="A76" s="13"/>
      <c r="B76" s="14" t="s">
        <v>1919</v>
      </c>
      <c r="C76" s="15"/>
      <c r="D76" s="15"/>
      <c r="E76" s="15"/>
      <c r="F76" s="15"/>
      <c r="G76" s="15"/>
    </row>
    <row r="77" customHeight="1" spans="1:7">
      <c r="A77" s="13"/>
      <c r="B77" s="14" t="s">
        <v>1920</v>
      </c>
      <c r="C77" s="15"/>
      <c r="D77" s="15"/>
      <c r="E77" s="15"/>
      <c r="F77" s="15"/>
      <c r="G77" s="15"/>
    </row>
    <row r="78" customHeight="1" spans="1:7">
      <c r="A78" s="13"/>
      <c r="B78" s="14"/>
      <c r="C78" s="15"/>
      <c r="D78" s="15"/>
      <c r="E78" s="15"/>
      <c r="F78" s="15"/>
      <c r="G78" s="15"/>
    </row>
    <row r="79" customHeight="1" spans="1:7">
      <c r="A79" s="13">
        <v>16</v>
      </c>
      <c r="B79" s="14" t="s">
        <v>1917</v>
      </c>
      <c r="C79" s="15"/>
      <c r="D79" s="15"/>
      <c r="E79" s="15"/>
      <c r="F79" s="15"/>
      <c r="G79" s="15"/>
    </row>
    <row r="80" customHeight="1" spans="1:7">
      <c r="A80" s="13"/>
      <c r="B80" s="14" t="s">
        <v>1918</v>
      </c>
      <c r="C80" s="15"/>
      <c r="D80" s="15"/>
      <c r="E80" s="15"/>
      <c r="F80" s="15"/>
      <c r="G80" s="15"/>
    </row>
    <row r="81" customHeight="1" spans="1:7">
      <c r="A81" s="13"/>
      <c r="B81" s="14" t="s">
        <v>1919</v>
      </c>
      <c r="C81" s="15"/>
      <c r="D81" s="15"/>
      <c r="E81" s="15"/>
      <c r="F81" s="15"/>
      <c r="G81" s="15"/>
    </row>
    <row r="82" customHeight="1" spans="1:7">
      <c r="A82" s="13"/>
      <c r="B82" s="14" t="s">
        <v>1920</v>
      </c>
      <c r="C82" s="15"/>
      <c r="D82" s="15"/>
      <c r="E82" s="15"/>
      <c r="F82" s="15"/>
      <c r="G82" s="15"/>
    </row>
    <row r="83" customHeight="1" spans="1:7">
      <c r="A83" s="13"/>
      <c r="B83" s="14"/>
      <c r="C83" s="15"/>
      <c r="D83" s="15"/>
      <c r="E83" s="15"/>
      <c r="F83" s="15"/>
      <c r="G83" s="15"/>
    </row>
    <row r="84" customHeight="1" spans="1:7">
      <c r="A84" s="13">
        <v>17</v>
      </c>
      <c r="B84" s="14" t="s">
        <v>1917</v>
      </c>
      <c r="C84" s="15"/>
      <c r="D84" s="15"/>
      <c r="E84" s="15"/>
      <c r="F84" s="15"/>
      <c r="G84" s="15"/>
    </row>
    <row r="85" customHeight="1" spans="1:7">
      <c r="A85" s="13"/>
      <c r="B85" s="14" t="s">
        <v>1918</v>
      </c>
      <c r="C85" s="15"/>
      <c r="D85" s="15"/>
      <c r="E85" s="15"/>
      <c r="F85" s="15"/>
      <c r="G85" s="15"/>
    </row>
    <row r="86" customHeight="1" spans="1:7">
      <c r="A86" s="13"/>
      <c r="B86" s="14" t="s">
        <v>1919</v>
      </c>
      <c r="C86" s="15"/>
      <c r="D86" s="15"/>
      <c r="E86" s="15"/>
      <c r="F86" s="15"/>
      <c r="G86" s="15"/>
    </row>
    <row r="87" customHeight="1" spans="1:7">
      <c r="A87" s="13"/>
      <c r="B87" s="14" t="s">
        <v>1920</v>
      </c>
      <c r="C87" s="15"/>
      <c r="D87" s="15"/>
      <c r="E87" s="15"/>
      <c r="F87" s="15"/>
      <c r="G87" s="15"/>
    </row>
    <row r="88" customHeight="1" spans="1:7">
      <c r="A88" s="13"/>
      <c r="B88" s="14"/>
      <c r="C88" s="15"/>
      <c r="D88" s="15"/>
      <c r="E88" s="15"/>
      <c r="F88" s="15"/>
      <c r="G88" s="15"/>
    </row>
    <row r="89" customHeight="1" spans="1:7">
      <c r="A89" s="13">
        <v>18</v>
      </c>
      <c r="B89" s="14" t="s">
        <v>1917</v>
      </c>
      <c r="C89" s="15"/>
      <c r="D89" s="15"/>
      <c r="E89" s="15"/>
      <c r="F89" s="15"/>
      <c r="G89" s="15"/>
    </row>
    <row r="90" customHeight="1" spans="1:7">
      <c r="A90" s="13"/>
      <c r="B90" s="14" t="s">
        <v>1918</v>
      </c>
      <c r="C90" s="15"/>
      <c r="D90" s="15"/>
      <c r="E90" s="15"/>
      <c r="F90" s="15"/>
      <c r="G90" s="15"/>
    </row>
    <row r="91" customHeight="1" spans="1:7">
      <c r="A91" s="13"/>
      <c r="B91" s="14" t="s">
        <v>1919</v>
      </c>
      <c r="C91" s="15"/>
      <c r="D91" s="15"/>
      <c r="E91" s="15"/>
      <c r="F91" s="15"/>
      <c r="G91" s="15"/>
    </row>
    <row r="92" customHeight="1" spans="1:7">
      <c r="A92" s="13"/>
      <c r="B92" s="14" t="s">
        <v>1920</v>
      </c>
      <c r="C92" s="15"/>
      <c r="D92" s="15"/>
      <c r="E92" s="15"/>
      <c r="F92" s="15"/>
      <c r="G92" s="15"/>
    </row>
    <row r="93" customHeight="1" spans="1:7">
      <c r="A93" s="13"/>
      <c r="B93" s="14"/>
      <c r="C93" s="15"/>
      <c r="D93" s="15"/>
      <c r="E93" s="15"/>
      <c r="F93" s="15"/>
      <c r="G93" s="15"/>
    </row>
    <row r="94" customHeight="1" spans="1:7">
      <c r="A94" s="13">
        <v>19</v>
      </c>
      <c r="B94" s="14" t="s">
        <v>1917</v>
      </c>
      <c r="C94" s="15"/>
      <c r="D94" s="15"/>
      <c r="E94" s="15"/>
      <c r="F94" s="15"/>
      <c r="G94" s="15"/>
    </row>
    <row r="95" customHeight="1" spans="1:7">
      <c r="A95" s="13"/>
      <c r="B95" s="14" t="s">
        <v>1918</v>
      </c>
      <c r="C95" s="15"/>
      <c r="D95" s="15"/>
      <c r="E95" s="15"/>
      <c r="F95" s="15"/>
      <c r="G95" s="15"/>
    </row>
    <row r="96" customHeight="1" spans="1:7">
      <c r="A96" s="13"/>
      <c r="B96" s="14" t="s">
        <v>1919</v>
      </c>
      <c r="C96" s="15"/>
      <c r="D96" s="15"/>
      <c r="E96" s="15"/>
      <c r="F96" s="15"/>
      <c r="G96" s="15"/>
    </row>
    <row r="97" customHeight="1" spans="1:7">
      <c r="A97" s="13"/>
      <c r="B97" s="14" t="s">
        <v>1920</v>
      </c>
      <c r="C97" s="15"/>
      <c r="D97" s="15"/>
      <c r="E97" s="15"/>
      <c r="F97" s="15"/>
      <c r="G97" s="15"/>
    </row>
    <row r="98" customHeight="1" spans="1:7">
      <c r="A98" s="13"/>
      <c r="B98" s="14"/>
      <c r="C98" s="15"/>
      <c r="D98" s="15"/>
      <c r="E98" s="15"/>
      <c r="F98" s="15"/>
      <c r="G98" s="15"/>
    </row>
    <row r="99" customHeight="1" spans="1:7">
      <c r="A99" s="13">
        <v>20</v>
      </c>
      <c r="B99" s="14" t="s">
        <v>1917</v>
      </c>
      <c r="C99" s="15"/>
      <c r="D99" s="15"/>
      <c r="E99" s="15"/>
      <c r="F99" s="15"/>
      <c r="G99" s="15"/>
    </row>
    <row r="100" customHeight="1" spans="1:7">
      <c r="A100" s="13"/>
      <c r="B100" s="14" t="s">
        <v>1918</v>
      </c>
      <c r="C100" s="15"/>
      <c r="D100" s="15"/>
      <c r="E100" s="15"/>
      <c r="F100" s="15"/>
      <c r="G100" s="15"/>
    </row>
    <row r="101" customHeight="1" spans="1:7">
      <c r="A101" s="13"/>
      <c r="B101" s="14" t="s">
        <v>1919</v>
      </c>
      <c r="C101" s="15"/>
      <c r="D101" s="15"/>
      <c r="E101" s="15"/>
      <c r="F101" s="15"/>
      <c r="G101" s="15"/>
    </row>
    <row r="102" customHeight="1" spans="1:7">
      <c r="A102" s="13"/>
      <c r="B102" s="14" t="s">
        <v>1920</v>
      </c>
      <c r="C102" s="15"/>
      <c r="D102" s="15"/>
      <c r="E102" s="15"/>
      <c r="F102" s="15"/>
      <c r="G102" s="15"/>
    </row>
    <row r="103" customHeight="1" spans="1:7">
      <c r="A103" s="13"/>
      <c r="B103" s="14"/>
      <c r="C103" s="15"/>
      <c r="D103" s="15"/>
      <c r="E103" s="15"/>
      <c r="F103" s="15"/>
      <c r="G103" s="15"/>
    </row>
  </sheetData>
  <mergeCells count="22">
    <mergeCell ref="C1:G1"/>
    <mergeCell ref="A4:A8"/>
    <mergeCell ref="A9:A13"/>
    <mergeCell ref="A14:A18"/>
    <mergeCell ref="A19:A23"/>
    <mergeCell ref="A24:A28"/>
    <mergeCell ref="A29:A33"/>
    <mergeCell ref="A34:A38"/>
    <mergeCell ref="A39:A43"/>
    <mergeCell ref="A44:A48"/>
    <mergeCell ref="A49:A53"/>
    <mergeCell ref="A54:A58"/>
    <mergeCell ref="A59:A63"/>
    <mergeCell ref="A64:A68"/>
    <mergeCell ref="A69:A73"/>
    <mergeCell ref="A74:A78"/>
    <mergeCell ref="A79:A83"/>
    <mergeCell ref="A84:A88"/>
    <mergeCell ref="A89:A93"/>
    <mergeCell ref="A94:A98"/>
    <mergeCell ref="A99:A103"/>
    <mergeCell ref="A1:B3"/>
  </mergeCells>
  <printOptions horizontalCentered="1"/>
  <pageMargins left="0.01" right="0.01" top="0.01" bottom="0.01" header="0.01" footer="0.01"/>
  <pageSetup paperSize="1" scale="76" orientation="landscape"/>
  <headerFooter/>
  <rowBreaks count="6" manualBreakCount="6">
    <brk id="18" max="6" man="1"/>
    <brk id="33" max="6" man="1"/>
    <brk id="48" max="6" man="1"/>
    <brk id="63" max="6" man="1"/>
    <brk id="78" max="6" man="1"/>
    <brk id="9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26"/>
  <sheetViews>
    <sheetView view="pageBreakPreview" zoomScaleNormal="100" workbookViewId="0">
      <selection activeCell="A13" sqref="A13:L13"/>
    </sheetView>
  </sheetViews>
  <sheetFormatPr defaultColWidth="9" defaultRowHeight="18.75"/>
  <cols>
    <col min="1" max="1" width="3.75" style="285" customWidth="1"/>
    <col min="2" max="2" width="19.625" style="18" customWidth="1"/>
    <col min="3" max="3" width="19.875" style="18" customWidth="1"/>
    <col min="4" max="4" width="26.625" style="18" customWidth="1"/>
    <col min="5" max="9" width="10.125" style="18" customWidth="1"/>
    <col min="10" max="11" width="12.625" style="18" customWidth="1"/>
    <col min="12" max="12" width="11.625" style="285" customWidth="1"/>
    <col min="13" max="16384" width="9" style="18"/>
  </cols>
  <sheetData>
    <row r="1" s="16" customFormat="1" spans="1:12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="16" customFormat="1" spans="1:12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="16" customFormat="1" spans="1:1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="16" customFormat="1" spans="1:12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>
      <c r="A5" s="48" t="s">
        <v>36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="16" customFormat="1" spans="1:12">
      <c r="A6" s="133" t="s">
        <v>37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="16" customFormat="1" spans="1:12">
      <c r="A7" s="133" t="s">
        <v>38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</row>
    <row r="8" s="16" customFormat="1" spans="1:12">
      <c r="A8" s="133" t="s">
        <v>39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</row>
    <row r="9" s="16" customFormat="1" ht="9.75" customHeight="1" spans="1:12">
      <c r="A9" s="24"/>
      <c r="L9" s="24"/>
    </row>
    <row r="10" customHeight="1" spans="1:12">
      <c r="A10" s="51" t="s">
        <v>40</v>
      </c>
      <c r="B10" s="51" t="s">
        <v>41</v>
      </c>
      <c r="C10" s="51" t="s">
        <v>42</v>
      </c>
      <c r="D10" s="52" t="s">
        <v>43</v>
      </c>
      <c r="E10" s="53" t="s">
        <v>12</v>
      </c>
      <c r="F10" s="54"/>
      <c r="G10" s="54"/>
      <c r="H10" s="54"/>
      <c r="I10" s="69"/>
      <c r="J10" s="52" t="s">
        <v>44</v>
      </c>
      <c r="K10" s="52" t="s">
        <v>45</v>
      </c>
      <c r="L10" s="52" t="s">
        <v>46</v>
      </c>
    </row>
    <row r="11" spans="1:12">
      <c r="A11" s="55"/>
      <c r="B11" s="55"/>
      <c r="C11" s="55"/>
      <c r="D11" s="56"/>
      <c r="E11" s="57">
        <v>2566</v>
      </c>
      <c r="F11" s="57">
        <v>2567</v>
      </c>
      <c r="G11" s="57">
        <v>2568</v>
      </c>
      <c r="H11" s="57">
        <v>2569</v>
      </c>
      <c r="I11" s="57">
        <v>2570</v>
      </c>
      <c r="J11" s="56"/>
      <c r="K11" s="56"/>
      <c r="L11" s="56"/>
    </row>
    <row r="12" spans="1:12">
      <c r="A12" s="58"/>
      <c r="B12" s="58"/>
      <c r="C12" s="58"/>
      <c r="D12" s="59"/>
      <c r="E12" s="60" t="s">
        <v>13</v>
      </c>
      <c r="F12" s="60" t="s">
        <v>13</v>
      </c>
      <c r="G12" s="60" t="s">
        <v>13</v>
      </c>
      <c r="H12" s="60" t="s">
        <v>13</v>
      </c>
      <c r="I12" s="60" t="s">
        <v>13</v>
      </c>
      <c r="J12" s="59"/>
      <c r="K12" s="59"/>
      <c r="L12" s="59"/>
    </row>
    <row r="13" s="19" customFormat="1" ht="94.5" spans="1:12">
      <c r="A13" s="35">
        <v>1</v>
      </c>
      <c r="B13" s="36" t="s">
        <v>47</v>
      </c>
      <c r="C13" s="36" t="s">
        <v>48</v>
      </c>
      <c r="D13" s="36" t="s">
        <v>49</v>
      </c>
      <c r="E13" s="665">
        <v>1000000</v>
      </c>
      <c r="F13" s="665">
        <v>1000000</v>
      </c>
      <c r="G13" s="665">
        <v>1000000</v>
      </c>
      <c r="H13" s="665">
        <v>1000000</v>
      </c>
      <c r="I13" s="665">
        <v>1000000</v>
      </c>
      <c r="J13" s="36" t="s">
        <v>50</v>
      </c>
      <c r="K13" s="36" t="s">
        <v>51</v>
      </c>
      <c r="L13" s="35" t="s">
        <v>52</v>
      </c>
    </row>
    <row r="14" s="185" customFormat="1" ht="110.25" spans="1:12">
      <c r="A14" s="35">
        <v>2</v>
      </c>
      <c r="B14" s="36" t="s">
        <v>53</v>
      </c>
      <c r="C14" s="36" t="s">
        <v>54</v>
      </c>
      <c r="D14" s="36" t="s">
        <v>55</v>
      </c>
      <c r="E14" s="665">
        <v>1000000</v>
      </c>
      <c r="F14" s="665">
        <v>1000000</v>
      </c>
      <c r="G14" s="665">
        <v>1000000</v>
      </c>
      <c r="H14" s="665">
        <v>1000000</v>
      </c>
      <c r="I14" s="665">
        <v>1000000</v>
      </c>
      <c r="J14" s="36" t="s">
        <v>50</v>
      </c>
      <c r="K14" s="36" t="s">
        <v>51</v>
      </c>
      <c r="L14" s="35" t="s">
        <v>52</v>
      </c>
    </row>
    <row r="15" s="185" customFormat="1" ht="94.5" spans="1:12">
      <c r="A15" s="35">
        <v>3</v>
      </c>
      <c r="B15" s="36" t="s">
        <v>56</v>
      </c>
      <c r="C15" s="36" t="s">
        <v>57</v>
      </c>
      <c r="D15" s="36" t="s">
        <v>58</v>
      </c>
      <c r="E15" s="665">
        <v>1000000</v>
      </c>
      <c r="F15" s="665">
        <v>1000000</v>
      </c>
      <c r="G15" s="665">
        <v>1000000</v>
      </c>
      <c r="H15" s="665">
        <v>1000000</v>
      </c>
      <c r="I15" s="665">
        <v>1000000</v>
      </c>
      <c r="J15" s="36" t="s">
        <v>50</v>
      </c>
      <c r="K15" s="36" t="s">
        <v>51</v>
      </c>
      <c r="L15" s="35" t="s">
        <v>52</v>
      </c>
    </row>
    <row r="16" s="663" customFormat="1" ht="15.75" spans="1:12">
      <c r="A16" s="666" t="s">
        <v>16</v>
      </c>
      <c r="B16" s="667"/>
      <c r="C16" s="667"/>
      <c r="D16" s="668"/>
      <c r="E16" s="669">
        <f>SUM(E13:E15)</f>
        <v>3000000</v>
      </c>
      <c r="F16" s="669">
        <f>SUM(F13:F15)</f>
        <v>3000000</v>
      </c>
      <c r="G16" s="669">
        <f>SUM(G13:G15)</f>
        <v>3000000</v>
      </c>
      <c r="H16" s="669">
        <f>SUM(H13:H15)</f>
        <v>3000000</v>
      </c>
      <c r="I16" s="669">
        <f>SUM(I13:I15)</f>
        <v>3000000</v>
      </c>
      <c r="J16" s="672"/>
      <c r="K16" s="672"/>
      <c r="L16" s="673"/>
    </row>
    <row r="17" s="664" customFormat="1" spans="1:12">
      <c r="A17" s="670"/>
      <c r="E17" s="671">
        <f>COUNT(E13:E15)</f>
        <v>3</v>
      </c>
      <c r="F17" s="671">
        <f t="shared" ref="F17:I17" si="0">COUNT(F13:F15)</f>
        <v>3</v>
      </c>
      <c r="G17" s="671">
        <f t="shared" si="0"/>
        <v>3</v>
      </c>
      <c r="H17" s="671">
        <f t="shared" si="0"/>
        <v>3</v>
      </c>
      <c r="I17" s="671">
        <f t="shared" si="0"/>
        <v>3</v>
      </c>
      <c r="L17" s="670"/>
    </row>
    <row r="18" s="664" customFormat="1" spans="1:12">
      <c r="A18" s="670"/>
      <c r="E18" s="671"/>
      <c r="F18" s="671"/>
      <c r="G18" s="671"/>
      <c r="H18" s="671"/>
      <c r="I18" s="671"/>
      <c r="L18" s="670"/>
    </row>
    <row r="19" s="664" customFormat="1" spans="1:12">
      <c r="A19" s="670"/>
      <c r="E19" s="671"/>
      <c r="F19" s="671"/>
      <c r="G19" s="671"/>
      <c r="H19" s="671"/>
      <c r="I19" s="671"/>
      <c r="L19" s="670"/>
    </row>
    <row r="20" s="664" customFormat="1" spans="1:12">
      <c r="A20" s="670"/>
      <c r="E20" s="671"/>
      <c r="F20" s="671"/>
      <c r="G20" s="671"/>
      <c r="H20" s="671"/>
      <c r="I20" s="671"/>
      <c r="L20" s="670"/>
    </row>
    <row r="21" s="664" customFormat="1" spans="1:12">
      <c r="A21" s="670"/>
      <c r="E21" s="671"/>
      <c r="F21" s="671"/>
      <c r="G21" s="671"/>
      <c r="H21" s="671"/>
      <c r="I21" s="671"/>
      <c r="L21" s="670"/>
    </row>
    <row r="22" s="664" customFormat="1" spans="1:12">
      <c r="A22" s="670"/>
      <c r="E22" s="671"/>
      <c r="F22" s="671"/>
      <c r="G22" s="671"/>
      <c r="H22" s="671"/>
      <c r="I22" s="671"/>
      <c r="L22" s="670"/>
    </row>
    <row r="23" s="664" customFormat="1" spans="1:12">
      <c r="A23" s="670"/>
      <c r="E23" s="671"/>
      <c r="F23" s="671"/>
      <c r="G23" s="671"/>
      <c r="H23" s="671"/>
      <c r="I23" s="671"/>
      <c r="L23" s="670"/>
    </row>
    <row r="24" s="664" customFormat="1" spans="1:12">
      <c r="A24" s="670"/>
      <c r="E24" s="671"/>
      <c r="F24" s="671"/>
      <c r="G24" s="671"/>
      <c r="H24" s="671"/>
      <c r="I24" s="671"/>
      <c r="L24" s="670"/>
    </row>
    <row r="25" s="664" customFormat="1" spans="1:12">
      <c r="A25" s="670"/>
      <c r="L25" s="670"/>
    </row>
    <row r="26" s="664" customFormat="1" spans="1:12">
      <c r="A26" s="670"/>
      <c r="L26" s="670"/>
    </row>
  </sheetData>
  <mergeCells count="17">
    <mergeCell ref="A1:L1"/>
    <mergeCell ref="A2:L2"/>
    <mergeCell ref="A3:L3"/>
    <mergeCell ref="A4:L4"/>
    <mergeCell ref="A5:M5"/>
    <mergeCell ref="A6:L6"/>
    <mergeCell ref="A7:L7"/>
    <mergeCell ref="A8:L8"/>
    <mergeCell ref="E10:I10"/>
    <mergeCell ref="A16:D16"/>
    <mergeCell ref="A10:A12"/>
    <mergeCell ref="B10:B12"/>
    <mergeCell ref="C10:C12"/>
    <mergeCell ref="D10:D12"/>
    <mergeCell ref="J10:J12"/>
    <mergeCell ref="K10:K12"/>
    <mergeCell ref="L10:L12"/>
  </mergeCells>
  <printOptions horizontalCentered="1"/>
  <pageMargins left="0.01" right="0.01" top="0.5" bottom="0.01" header="0.5" footer="0.01"/>
  <pageSetup paperSize="9" scale="84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254"/>
  <sheetViews>
    <sheetView view="pageBreakPreview" zoomScale="160" zoomScaleNormal="100" topLeftCell="C11" workbookViewId="0">
      <selection activeCell="B21" sqref="B21:L24"/>
    </sheetView>
  </sheetViews>
  <sheetFormatPr defaultColWidth="9" defaultRowHeight="15.75"/>
  <cols>
    <col min="1" max="1" width="3.75" style="300" customWidth="1"/>
    <col min="2" max="2" width="19.625" style="298" customWidth="1"/>
    <col min="3" max="3" width="19.875" style="298" customWidth="1"/>
    <col min="4" max="4" width="26.625" style="298" customWidth="1"/>
    <col min="5" max="9" width="9.75" style="299" customWidth="1"/>
    <col min="10" max="11" width="12.625" style="300" customWidth="1"/>
    <col min="12" max="12" width="11.625" style="300" customWidth="1"/>
    <col min="13" max="256" width="9" style="298"/>
    <col min="257" max="257" width="3" style="298" customWidth="1"/>
    <col min="258" max="258" width="4.75" style="298" customWidth="1"/>
    <col min="259" max="259" width="16.875" style="298" customWidth="1"/>
    <col min="260" max="260" width="16.75" style="298" customWidth="1"/>
    <col min="261" max="261" width="34.75" style="298" customWidth="1"/>
    <col min="262" max="264" width="12" style="298" customWidth="1"/>
    <col min="265" max="265" width="11.875" style="298" customWidth="1"/>
    <col min="266" max="266" width="7.375" style="298" customWidth="1"/>
    <col min="267" max="267" width="15.25" style="298" customWidth="1"/>
    <col min="268" max="268" width="10.375" style="298" customWidth="1"/>
    <col min="269" max="512" width="9" style="298"/>
    <col min="513" max="513" width="3" style="298" customWidth="1"/>
    <col min="514" max="514" width="4.75" style="298" customWidth="1"/>
    <col min="515" max="515" width="16.875" style="298" customWidth="1"/>
    <col min="516" max="516" width="16.75" style="298" customWidth="1"/>
    <col min="517" max="517" width="34.75" style="298" customWidth="1"/>
    <col min="518" max="520" width="12" style="298" customWidth="1"/>
    <col min="521" max="521" width="11.875" style="298" customWidth="1"/>
    <col min="522" max="522" width="7.375" style="298" customWidth="1"/>
    <col min="523" max="523" width="15.25" style="298" customWidth="1"/>
    <col min="524" max="524" width="10.375" style="298" customWidth="1"/>
    <col min="525" max="768" width="9" style="298"/>
    <col min="769" max="769" width="3" style="298" customWidth="1"/>
    <col min="770" max="770" width="4.75" style="298" customWidth="1"/>
    <col min="771" max="771" width="16.875" style="298" customWidth="1"/>
    <col min="772" max="772" width="16.75" style="298" customWidth="1"/>
    <col min="773" max="773" width="34.75" style="298" customWidth="1"/>
    <col min="774" max="776" width="12" style="298" customWidth="1"/>
    <col min="777" max="777" width="11.875" style="298" customWidth="1"/>
    <col min="778" max="778" width="7.375" style="298" customWidth="1"/>
    <col min="779" max="779" width="15.25" style="298" customWidth="1"/>
    <col min="780" max="780" width="10.375" style="298" customWidth="1"/>
    <col min="781" max="1024" width="9" style="298"/>
    <col min="1025" max="1025" width="3" style="298" customWidth="1"/>
    <col min="1026" max="1026" width="4.75" style="298" customWidth="1"/>
    <col min="1027" max="1027" width="16.875" style="298" customWidth="1"/>
    <col min="1028" max="1028" width="16.75" style="298" customWidth="1"/>
    <col min="1029" max="1029" width="34.75" style="298" customWidth="1"/>
    <col min="1030" max="1032" width="12" style="298" customWidth="1"/>
    <col min="1033" max="1033" width="11.875" style="298" customWidth="1"/>
    <col min="1034" max="1034" width="7.375" style="298" customWidth="1"/>
    <col min="1035" max="1035" width="15.25" style="298" customWidth="1"/>
    <col min="1036" max="1036" width="10.375" style="298" customWidth="1"/>
    <col min="1037" max="1280" width="9" style="298"/>
    <col min="1281" max="1281" width="3" style="298" customWidth="1"/>
    <col min="1282" max="1282" width="4.75" style="298" customWidth="1"/>
    <col min="1283" max="1283" width="16.875" style="298" customWidth="1"/>
    <col min="1284" max="1284" width="16.75" style="298" customWidth="1"/>
    <col min="1285" max="1285" width="34.75" style="298" customWidth="1"/>
    <col min="1286" max="1288" width="12" style="298" customWidth="1"/>
    <col min="1289" max="1289" width="11.875" style="298" customWidth="1"/>
    <col min="1290" max="1290" width="7.375" style="298" customWidth="1"/>
    <col min="1291" max="1291" width="15.25" style="298" customWidth="1"/>
    <col min="1292" max="1292" width="10.375" style="298" customWidth="1"/>
    <col min="1293" max="1536" width="9" style="298"/>
    <col min="1537" max="1537" width="3" style="298" customWidth="1"/>
    <col min="1538" max="1538" width="4.75" style="298" customWidth="1"/>
    <col min="1539" max="1539" width="16.875" style="298" customWidth="1"/>
    <col min="1540" max="1540" width="16.75" style="298" customWidth="1"/>
    <col min="1541" max="1541" width="34.75" style="298" customWidth="1"/>
    <col min="1542" max="1544" width="12" style="298" customWidth="1"/>
    <col min="1545" max="1545" width="11.875" style="298" customWidth="1"/>
    <col min="1546" max="1546" width="7.375" style="298" customWidth="1"/>
    <col min="1547" max="1547" width="15.25" style="298" customWidth="1"/>
    <col min="1548" max="1548" width="10.375" style="298" customWidth="1"/>
    <col min="1549" max="1792" width="9" style="298"/>
    <col min="1793" max="1793" width="3" style="298" customWidth="1"/>
    <col min="1794" max="1794" width="4.75" style="298" customWidth="1"/>
    <col min="1795" max="1795" width="16.875" style="298" customWidth="1"/>
    <col min="1796" max="1796" width="16.75" style="298" customWidth="1"/>
    <col min="1797" max="1797" width="34.75" style="298" customWidth="1"/>
    <col min="1798" max="1800" width="12" style="298" customWidth="1"/>
    <col min="1801" max="1801" width="11.875" style="298" customWidth="1"/>
    <col min="1802" max="1802" width="7.375" style="298" customWidth="1"/>
    <col min="1803" max="1803" width="15.25" style="298" customWidth="1"/>
    <col min="1804" max="1804" width="10.375" style="298" customWidth="1"/>
    <col min="1805" max="2048" width="9" style="298"/>
    <col min="2049" max="2049" width="3" style="298" customWidth="1"/>
    <col min="2050" max="2050" width="4.75" style="298" customWidth="1"/>
    <col min="2051" max="2051" width="16.875" style="298" customWidth="1"/>
    <col min="2052" max="2052" width="16.75" style="298" customWidth="1"/>
    <col min="2053" max="2053" width="34.75" style="298" customWidth="1"/>
    <col min="2054" max="2056" width="12" style="298" customWidth="1"/>
    <col min="2057" max="2057" width="11.875" style="298" customWidth="1"/>
    <col min="2058" max="2058" width="7.375" style="298" customWidth="1"/>
    <col min="2059" max="2059" width="15.25" style="298" customWidth="1"/>
    <col min="2060" max="2060" width="10.375" style="298" customWidth="1"/>
    <col min="2061" max="2304" width="9" style="298"/>
    <col min="2305" max="2305" width="3" style="298" customWidth="1"/>
    <col min="2306" max="2306" width="4.75" style="298" customWidth="1"/>
    <col min="2307" max="2307" width="16.875" style="298" customWidth="1"/>
    <col min="2308" max="2308" width="16.75" style="298" customWidth="1"/>
    <col min="2309" max="2309" width="34.75" style="298" customWidth="1"/>
    <col min="2310" max="2312" width="12" style="298" customWidth="1"/>
    <col min="2313" max="2313" width="11.875" style="298" customWidth="1"/>
    <col min="2314" max="2314" width="7.375" style="298" customWidth="1"/>
    <col min="2315" max="2315" width="15.25" style="298" customWidth="1"/>
    <col min="2316" max="2316" width="10.375" style="298" customWidth="1"/>
    <col min="2317" max="2560" width="9" style="298"/>
    <col min="2561" max="2561" width="3" style="298" customWidth="1"/>
    <col min="2562" max="2562" width="4.75" style="298" customWidth="1"/>
    <col min="2563" max="2563" width="16.875" style="298" customWidth="1"/>
    <col min="2564" max="2564" width="16.75" style="298" customWidth="1"/>
    <col min="2565" max="2565" width="34.75" style="298" customWidth="1"/>
    <col min="2566" max="2568" width="12" style="298" customWidth="1"/>
    <col min="2569" max="2569" width="11.875" style="298" customWidth="1"/>
    <col min="2570" max="2570" width="7.375" style="298" customWidth="1"/>
    <col min="2571" max="2571" width="15.25" style="298" customWidth="1"/>
    <col min="2572" max="2572" width="10.375" style="298" customWidth="1"/>
    <col min="2573" max="2816" width="9" style="298"/>
    <col min="2817" max="2817" width="3" style="298" customWidth="1"/>
    <col min="2818" max="2818" width="4.75" style="298" customWidth="1"/>
    <col min="2819" max="2819" width="16.875" style="298" customWidth="1"/>
    <col min="2820" max="2820" width="16.75" style="298" customWidth="1"/>
    <col min="2821" max="2821" width="34.75" style="298" customWidth="1"/>
    <col min="2822" max="2824" width="12" style="298" customWidth="1"/>
    <col min="2825" max="2825" width="11.875" style="298" customWidth="1"/>
    <col min="2826" max="2826" width="7.375" style="298" customWidth="1"/>
    <col min="2827" max="2827" width="15.25" style="298" customWidth="1"/>
    <col min="2828" max="2828" width="10.375" style="298" customWidth="1"/>
    <col min="2829" max="3072" width="9" style="298"/>
    <col min="3073" max="3073" width="3" style="298" customWidth="1"/>
    <col min="3074" max="3074" width="4.75" style="298" customWidth="1"/>
    <col min="3075" max="3075" width="16.875" style="298" customWidth="1"/>
    <col min="3076" max="3076" width="16.75" style="298" customWidth="1"/>
    <col min="3077" max="3077" width="34.75" style="298" customWidth="1"/>
    <col min="3078" max="3080" width="12" style="298" customWidth="1"/>
    <col min="3081" max="3081" width="11.875" style="298" customWidth="1"/>
    <col min="3082" max="3082" width="7.375" style="298" customWidth="1"/>
    <col min="3083" max="3083" width="15.25" style="298" customWidth="1"/>
    <col min="3084" max="3084" width="10.375" style="298" customWidth="1"/>
    <col min="3085" max="3328" width="9" style="298"/>
    <col min="3329" max="3329" width="3" style="298" customWidth="1"/>
    <col min="3330" max="3330" width="4.75" style="298" customWidth="1"/>
    <col min="3331" max="3331" width="16.875" style="298" customWidth="1"/>
    <col min="3332" max="3332" width="16.75" style="298" customWidth="1"/>
    <col min="3333" max="3333" width="34.75" style="298" customWidth="1"/>
    <col min="3334" max="3336" width="12" style="298" customWidth="1"/>
    <col min="3337" max="3337" width="11.875" style="298" customWidth="1"/>
    <col min="3338" max="3338" width="7.375" style="298" customWidth="1"/>
    <col min="3339" max="3339" width="15.25" style="298" customWidth="1"/>
    <col min="3340" max="3340" width="10.375" style="298" customWidth="1"/>
    <col min="3341" max="3584" width="9" style="298"/>
    <col min="3585" max="3585" width="3" style="298" customWidth="1"/>
    <col min="3586" max="3586" width="4.75" style="298" customWidth="1"/>
    <col min="3587" max="3587" width="16.875" style="298" customWidth="1"/>
    <col min="3588" max="3588" width="16.75" style="298" customWidth="1"/>
    <col min="3589" max="3589" width="34.75" style="298" customWidth="1"/>
    <col min="3590" max="3592" width="12" style="298" customWidth="1"/>
    <col min="3593" max="3593" width="11.875" style="298" customWidth="1"/>
    <col min="3594" max="3594" width="7.375" style="298" customWidth="1"/>
    <col min="3595" max="3595" width="15.25" style="298" customWidth="1"/>
    <col min="3596" max="3596" width="10.375" style="298" customWidth="1"/>
    <col min="3597" max="3840" width="9" style="298"/>
    <col min="3841" max="3841" width="3" style="298" customWidth="1"/>
    <col min="3842" max="3842" width="4.75" style="298" customWidth="1"/>
    <col min="3843" max="3843" width="16.875" style="298" customWidth="1"/>
    <col min="3844" max="3844" width="16.75" style="298" customWidth="1"/>
    <col min="3845" max="3845" width="34.75" style="298" customWidth="1"/>
    <col min="3846" max="3848" width="12" style="298" customWidth="1"/>
    <col min="3849" max="3849" width="11.875" style="298" customWidth="1"/>
    <col min="3850" max="3850" width="7.375" style="298" customWidth="1"/>
    <col min="3851" max="3851" width="15.25" style="298" customWidth="1"/>
    <col min="3852" max="3852" width="10.375" style="298" customWidth="1"/>
    <col min="3853" max="4096" width="9" style="298"/>
    <col min="4097" max="4097" width="3" style="298" customWidth="1"/>
    <col min="4098" max="4098" width="4.75" style="298" customWidth="1"/>
    <col min="4099" max="4099" width="16.875" style="298" customWidth="1"/>
    <col min="4100" max="4100" width="16.75" style="298" customWidth="1"/>
    <col min="4101" max="4101" width="34.75" style="298" customWidth="1"/>
    <col min="4102" max="4104" width="12" style="298" customWidth="1"/>
    <col min="4105" max="4105" width="11.875" style="298" customWidth="1"/>
    <col min="4106" max="4106" width="7.375" style="298" customWidth="1"/>
    <col min="4107" max="4107" width="15.25" style="298" customWidth="1"/>
    <col min="4108" max="4108" width="10.375" style="298" customWidth="1"/>
    <col min="4109" max="4352" width="9" style="298"/>
    <col min="4353" max="4353" width="3" style="298" customWidth="1"/>
    <col min="4354" max="4354" width="4.75" style="298" customWidth="1"/>
    <col min="4355" max="4355" width="16.875" style="298" customWidth="1"/>
    <col min="4356" max="4356" width="16.75" style="298" customWidth="1"/>
    <col min="4357" max="4357" width="34.75" style="298" customWidth="1"/>
    <col min="4358" max="4360" width="12" style="298" customWidth="1"/>
    <col min="4361" max="4361" width="11.875" style="298" customWidth="1"/>
    <col min="4362" max="4362" width="7.375" style="298" customWidth="1"/>
    <col min="4363" max="4363" width="15.25" style="298" customWidth="1"/>
    <col min="4364" max="4364" width="10.375" style="298" customWidth="1"/>
    <col min="4365" max="4608" width="9" style="298"/>
    <col min="4609" max="4609" width="3" style="298" customWidth="1"/>
    <col min="4610" max="4610" width="4.75" style="298" customWidth="1"/>
    <col min="4611" max="4611" width="16.875" style="298" customWidth="1"/>
    <col min="4612" max="4612" width="16.75" style="298" customWidth="1"/>
    <col min="4613" max="4613" width="34.75" style="298" customWidth="1"/>
    <col min="4614" max="4616" width="12" style="298" customWidth="1"/>
    <col min="4617" max="4617" width="11.875" style="298" customWidth="1"/>
    <col min="4618" max="4618" width="7.375" style="298" customWidth="1"/>
    <col min="4619" max="4619" width="15.25" style="298" customWidth="1"/>
    <col min="4620" max="4620" width="10.375" style="298" customWidth="1"/>
    <col min="4621" max="4864" width="9" style="298"/>
    <col min="4865" max="4865" width="3" style="298" customWidth="1"/>
    <col min="4866" max="4866" width="4.75" style="298" customWidth="1"/>
    <col min="4867" max="4867" width="16.875" style="298" customWidth="1"/>
    <col min="4868" max="4868" width="16.75" style="298" customWidth="1"/>
    <col min="4869" max="4869" width="34.75" style="298" customWidth="1"/>
    <col min="4870" max="4872" width="12" style="298" customWidth="1"/>
    <col min="4873" max="4873" width="11.875" style="298" customWidth="1"/>
    <col min="4874" max="4874" width="7.375" style="298" customWidth="1"/>
    <col min="4875" max="4875" width="15.25" style="298" customWidth="1"/>
    <col min="4876" max="4876" width="10.375" style="298" customWidth="1"/>
    <col min="4877" max="5120" width="9" style="298"/>
    <col min="5121" max="5121" width="3" style="298" customWidth="1"/>
    <col min="5122" max="5122" width="4.75" style="298" customWidth="1"/>
    <col min="5123" max="5123" width="16.875" style="298" customWidth="1"/>
    <col min="5124" max="5124" width="16.75" style="298" customWidth="1"/>
    <col min="5125" max="5125" width="34.75" style="298" customWidth="1"/>
    <col min="5126" max="5128" width="12" style="298" customWidth="1"/>
    <col min="5129" max="5129" width="11.875" style="298" customWidth="1"/>
    <col min="5130" max="5130" width="7.375" style="298" customWidth="1"/>
    <col min="5131" max="5131" width="15.25" style="298" customWidth="1"/>
    <col min="5132" max="5132" width="10.375" style="298" customWidth="1"/>
    <col min="5133" max="5376" width="9" style="298"/>
    <col min="5377" max="5377" width="3" style="298" customWidth="1"/>
    <col min="5378" max="5378" width="4.75" style="298" customWidth="1"/>
    <col min="5379" max="5379" width="16.875" style="298" customWidth="1"/>
    <col min="5380" max="5380" width="16.75" style="298" customWidth="1"/>
    <col min="5381" max="5381" width="34.75" style="298" customWidth="1"/>
    <col min="5382" max="5384" width="12" style="298" customWidth="1"/>
    <col min="5385" max="5385" width="11.875" style="298" customWidth="1"/>
    <col min="5386" max="5386" width="7.375" style="298" customWidth="1"/>
    <col min="5387" max="5387" width="15.25" style="298" customWidth="1"/>
    <col min="5388" max="5388" width="10.375" style="298" customWidth="1"/>
    <col min="5389" max="5632" width="9" style="298"/>
    <col min="5633" max="5633" width="3" style="298" customWidth="1"/>
    <col min="5634" max="5634" width="4.75" style="298" customWidth="1"/>
    <col min="5635" max="5635" width="16.875" style="298" customWidth="1"/>
    <col min="5636" max="5636" width="16.75" style="298" customWidth="1"/>
    <col min="5637" max="5637" width="34.75" style="298" customWidth="1"/>
    <col min="5638" max="5640" width="12" style="298" customWidth="1"/>
    <col min="5641" max="5641" width="11.875" style="298" customWidth="1"/>
    <col min="5642" max="5642" width="7.375" style="298" customWidth="1"/>
    <col min="5643" max="5643" width="15.25" style="298" customWidth="1"/>
    <col min="5644" max="5644" width="10.375" style="298" customWidth="1"/>
    <col min="5645" max="5888" width="9" style="298"/>
    <col min="5889" max="5889" width="3" style="298" customWidth="1"/>
    <col min="5890" max="5890" width="4.75" style="298" customWidth="1"/>
    <col min="5891" max="5891" width="16.875" style="298" customWidth="1"/>
    <col min="5892" max="5892" width="16.75" style="298" customWidth="1"/>
    <col min="5893" max="5893" width="34.75" style="298" customWidth="1"/>
    <col min="5894" max="5896" width="12" style="298" customWidth="1"/>
    <col min="5897" max="5897" width="11.875" style="298" customWidth="1"/>
    <col min="5898" max="5898" width="7.375" style="298" customWidth="1"/>
    <col min="5899" max="5899" width="15.25" style="298" customWidth="1"/>
    <col min="5900" max="5900" width="10.375" style="298" customWidth="1"/>
    <col min="5901" max="6144" width="9" style="298"/>
    <col min="6145" max="6145" width="3" style="298" customWidth="1"/>
    <col min="6146" max="6146" width="4.75" style="298" customWidth="1"/>
    <col min="6147" max="6147" width="16.875" style="298" customWidth="1"/>
    <col min="6148" max="6148" width="16.75" style="298" customWidth="1"/>
    <col min="6149" max="6149" width="34.75" style="298" customWidth="1"/>
    <col min="6150" max="6152" width="12" style="298" customWidth="1"/>
    <col min="6153" max="6153" width="11.875" style="298" customWidth="1"/>
    <col min="6154" max="6154" width="7.375" style="298" customWidth="1"/>
    <col min="6155" max="6155" width="15.25" style="298" customWidth="1"/>
    <col min="6156" max="6156" width="10.375" style="298" customWidth="1"/>
    <col min="6157" max="6400" width="9" style="298"/>
    <col min="6401" max="6401" width="3" style="298" customWidth="1"/>
    <col min="6402" max="6402" width="4.75" style="298" customWidth="1"/>
    <col min="6403" max="6403" width="16.875" style="298" customWidth="1"/>
    <col min="6404" max="6404" width="16.75" style="298" customWidth="1"/>
    <col min="6405" max="6405" width="34.75" style="298" customWidth="1"/>
    <col min="6406" max="6408" width="12" style="298" customWidth="1"/>
    <col min="6409" max="6409" width="11.875" style="298" customWidth="1"/>
    <col min="6410" max="6410" width="7.375" style="298" customWidth="1"/>
    <col min="6411" max="6411" width="15.25" style="298" customWidth="1"/>
    <col min="6412" max="6412" width="10.375" style="298" customWidth="1"/>
    <col min="6413" max="6656" width="9" style="298"/>
    <col min="6657" max="6657" width="3" style="298" customWidth="1"/>
    <col min="6658" max="6658" width="4.75" style="298" customWidth="1"/>
    <col min="6659" max="6659" width="16.875" style="298" customWidth="1"/>
    <col min="6660" max="6660" width="16.75" style="298" customWidth="1"/>
    <col min="6661" max="6661" width="34.75" style="298" customWidth="1"/>
    <col min="6662" max="6664" width="12" style="298" customWidth="1"/>
    <col min="6665" max="6665" width="11.875" style="298" customWidth="1"/>
    <col min="6666" max="6666" width="7.375" style="298" customWidth="1"/>
    <col min="6667" max="6667" width="15.25" style="298" customWidth="1"/>
    <col min="6668" max="6668" width="10.375" style="298" customWidth="1"/>
    <col min="6669" max="6912" width="9" style="298"/>
    <col min="6913" max="6913" width="3" style="298" customWidth="1"/>
    <col min="6914" max="6914" width="4.75" style="298" customWidth="1"/>
    <col min="6915" max="6915" width="16.875" style="298" customWidth="1"/>
    <col min="6916" max="6916" width="16.75" style="298" customWidth="1"/>
    <col min="6917" max="6917" width="34.75" style="298" customWidth="1"/>
    <col min="6918" max="6920" width="12" style="298" customWidth="1"/>
    <col min="6921" max="6921" width="11.875" style="298" customWidth="1"/>
    <col min="6922" max="6922" width="7.375" style="298" customWidth="1"/>
    <col min="6923" max="6923" width="15.25" style="298" customWidth="1"/>
    <col min="6924" max="6924" width="10.375" style="298" customWidth="1"/>
    <col min="6925" max="7168" width="9" style="298"/>
    <col min="7169" max="7169" width="3" style="298" customWidth="1"/>
    <col min="7170" max="7170" width="4.75" style="298" customWidth="1"/>
    <col min="7171" max="7171" width="16.875" style="298" customWidth="1"/>
    <col min="7172" max="7172" width="16.75" style="298" customWidth="1"/>
    <col min="7173" max="7173" width="34.75" style="298" customWidth="1"/>
    <col min="7174" max="7176" width="12" style="298" customWidth="1"/>
    <col min="7177" max="7177" width="11.875" style="298" customWidth="1"/>
    <col min="7178" max="7178" width="7.375" style="298" customWidth="1"/>
    <col min="7179" max="7179" width="15.25" style="298" customWidth="1"/>
    <col min="7180" max="7180" width="10.375" style="298" customWidth="1"/>
    <col min="7181" max="7424" width="9" style="298"/>
    <col min="7425" max="7425" width="3" style="298" customWidth="1"/>
    <col min="7426" max="7426" width="4.75" style="298" customWidth="1"/>
    <col min="7427" max="7427" width="16.875" style="298" customWidth="1"/>
    <col min="7428" max="7428" width="16.75" style="298" customWidth="1"/>
    <col min="7429" max="7429" width="34.75" style="298" customWidth="1"/>
    <col min="7430" max="7432" width="12" style="298" customWidth="1"/>
    <col min="7433" max="7433" width="11.875" style="298" customWidth="1"/>
    <col min="7434" max="7434" width="7.375" style="298" customWidth="1"/>
    <col min="7435" max="7435" width="15.25" style="298" customWidth="1"/>
    <col min="7436" max="7436" width="10.375" style="298" customWidth="1"/>
    <col min="7437" max="7680" width="9" style="298"/>
    <col min="7681" max="7681" width="3" style="298" customWidth="1"/>
    <col min="7682" max="7682" width="4.75" style="298" customWidth="1"/>
    <col min="7683" max="7683" width="16.875" style="298" customWidth="1"/>
    <col min="7684" max="7684" width="16.75" style="298" customWidth="1"/>
    <col min="7685" max="7685" width="34.75" style="298" customWidth="1"/>
    <col min="7686" max="7688" width="12" style="298" customWidth="1"/>
    <col min="7689" max="7689" width="11.875" style="298" customWidth="1"/>
    <col min="7690" max="7690" width="7.375" style="298" customWidth="1"/>
    <col min="7691" max="7691" width="15.25" style="298" customWidth="1"/>
    <col min="7692" max="7692" width="10.375" style="298" customWidth="1"/>
    <col min="7693" max="7936" width="9" style="298"/>
    <col min="7937" max="7937" width="3" style="298" customWidth="1"/>
    <col min="7938" max="7938" width="4.75" style="298" customWidth="1"/>
    <col min="7939" max="7939" width="16.875" style="298" customWidth="1"/>
    <col min="7940" max="7940" width="16.75" style="298" customWidth="1"/>
    <col min="7941" max="7941" width="34.75" style="298" customWidth="1"/>
    <col min="7942" max="7944" width="12" style="298" customWidth="1"/>
    <col min="7945" max="7945" width="11.875" style="298" customWidth="1"/>
    <col min="7946" max="7946" width="7.375" style="298" customWidth="1"/>
    <col min="7947" max="7947" width="15.25" style="298" customWidth="1"/>
    <col min="7948" max="7948" width="10.375" style="298" customWidth="1"/>
    <col min="7949" max="8192" width="9" style="298"/>
    <col min="8193" max="8193" width="3" style="298" customWidth="1"/>
    <col min="8194" max="8194" width="4.75" style="298" customWidth="1"/>
    <col min="8195" max="8195" width="16.875" style="298" customWidth="1"/>
    <col min="8196" max="8196" width="16.75" style="298" customWidth="1"/>
    <col min="8197" max="8197" width="34.75" style="298" customWidth="1"/>
    <col min="8198" max="8200" width="12" style="298" customWidth="1"/>
    <col min="8201" max="8201" width="11.875" style="298" customWidth="1"/>
    <col min="8202" max="8202" width="7.375" style="298" customWidth="1"/>
    <col min="8203" max="8203" width="15.25" style="298" customWidth="1"/>
    <col min="8204" max="8204" width="10.375" style="298" customWidth="1"/>
    <col min="8205" max="8448" width="9" style="298"/>
    <col min="8449" max="8449" width="3" style="298" customWidth="1"/>
    <col min="8450" max="8450" width="4.75" style="298" customWidth="1"/>
    <col min="8451" max="8451" width="16.875" style="298" customWidth="1"/>
    <col min="8452" max="8452" width="16.75" style="298" customWidth="1"/>
    <col min="8453" max="8453" width="34.75" style="298" customWidth="1"/>
    <col min="8454" max="8456" width="12" style="298" customWidth="1"/>
    <col min="8457" max="8457" width="11.875" style="298" customWidth="1"/>
    <col min="8458" max="8458" width="7.375" style="298" customWidth="1"/>
    <col min="8459" max="8459" width="15.25" style="298" customWidth="1"/>
    <col min="8460" max="8460" width="10.375" style="298" customWidth="1"/>
    <col min="8461" max="8704" width="9" style="298"/>
    <col min="8705" max="8705" width="3" style="298" customWidth="1"/>
    <col min="8706" max="8706" width="4.75" style="298" customWidth="1"/>
    <col min="8707" max="8707" width="16.875" style="298" customWidth="1"/>
    <col min="8708" max="8708" width="16.75" style="298" customWidth="1"/>
    <col min="8709" max="8709" width="34.75" style="298" customWidth="1"/>
    <col min="8710" max="8712" width="12" style="298" customWidth="1"/>
    <col min="8713" max="8713" width="11.875" style="298" customWidth="1"/>
    <col min="8714" max="8714" width="7.375" style="298" customWidth="1"/>
    <col min="8715" max="8715" width="15.25" style="298" customWidth="1"/>
    <col min="8716" max="8716" width="10.375" style="298" customWidth="1"/>
    <col min="8717" max="8960" width="9" style="298"/>
    <col min="8961" max="8961" width="3" style="298" customWidth="1"/>
    <col min="8962" max="8962" width="4.75" style="298" customWidth="1"/>
    <col min="8963" max="8963" width="16.875" style="298" customWidth="1"/>
    <col min="8964" max="8964" width="16.75" style="298" customWidth="1"/>
    <col min="8965" max="8965" width="34.75" style="298" customWidth="1"/>
    <col min="8966" max="8968" width="12" style="298" customWidth="1"/>
    <col min="8969" max="8969" width="11.875" style="298" customWidth="1"/>
    <col min="8970" max="8970" width="7.375" style="298" customWidth="1"/>
    <col min="8971" max="8971" width="15.25" style="298" customWidth="1"/>
    <col min="8972" max="8972" width="10.375" style="298" customWidth="1"/>
    <col min="8973" max="9216" width="9" style="298"/>
    <col min="9217" max="9217" width="3" style="298" customWidth="1"/>
    <col min="9218" max="9218" width="4.75" style="298" customWidth="1"/>
    <col min="9219" max="9219" width="16.875" style="298" customWidth="1"/>
    <col min="9220" max="9220" width="16.75" style="298" customWidth="1"/>
    <col min="9221" max="9221" width="34.75" style="298" customWidth="1"/>
    <col min="9222" max="9224" width="12" style="298" customWidth="1"/>
    <col min="9225" max="9225" width="11.875" style="298" customWidth="1"/>
    <col min="9226" max="9226" width="7.375" style="298" customWidth="1"/>
    <col min="9227" max="9227" width="15.25" style="298" customWidth="1"/>
    <col min="9228" max="9228" width="10.375" style="298" customWidth="1"/>
    <col min="9229" max="9472" width="9" style="298"/>
    <col min="9473" max="9473" width="3" style="298" customWidth="1"/>
    <col min="9474" max="9474" width="4.75" style="298" customWidth="1"/>
    <col min="9475" max="9475" width="16.875" style="298" customWidth="1"/>
    <col min="9476" max="9476" width="16.75" style="298" customWidth="1"/>
    <col min="9477" max="9477" width="34.75" style="298" customWidth="1"/>
    <col min="9478" max="9480" width="12" style="298" customWidth="1"/>
    <col min="9481" max="9481" width="11.875" style="298" customWidth="1"/>
    <col min="9482" max="9482" width="7.375" style="298" customWidth="1"/>
    <col min="9483" max="9483" width="15.25" style="298" customWidth="1"/>
    <col min="9484" max="9484" width="10.375" style="298" customWidth="1"/>
    <col min="9485" max="9728" width="9" style="298"/>
    <col min="9729" max="9729" width="3" style="298" customWidth="1"/>
    <col min="9730" max="9730" width="4.75" style="298" customWidth="1"/>
    <col min="9731" max="9731" width="16.875" style="298" customWidth="1"/>
    <col min="9732" max="9732" width="16.75" style="298" customWidth="1"/>
    <col min="9733" max="9733" width="34.75" style="298" customWidth="1"/>
    <col min="9734" max="9736" width="12" style="298" customWidth="1"/>
    <col min="9737" max="9737" width="11.875" style="298" customWidth="1"/>
    <col min="9738" max="9738" width="7.375" style="298" customWidth="1"/>
    <col min="9739" max="9739" width="15.25" style="298" customWidth="1"/>
    <col min="9740" max="9740" width="10.375" style="298" customWidth="1"/>
    <col min="9741" max="9984" width="9" style="298"/>
    <col min="9985" max="9985" width="3" style="298" customWidth="1"/>
    <col min="9986" max="9986" width="4.75" style="298" customWidth="1"/>
    <col min="9987" max="9987" width="16.875" style="298" customWidth="1"/>
    <col min="9988" max="9988" width="16.75" style="298" customWidth="1"/>
    <col min="9989" max="9989" width="34.75" style="298" customWidth="1"/>
    <col min="9990" max="9992" width="12" style="298" customWidth="1"/>
    <col min="9993" max="9993" width="11.875" style="298" customWidth="1"/>
    <col min="9994" max="9994" width="7.375" style="298" customWidth="1"/>
    <col min="9995" max="9995" width="15.25" style="298" customWidth="1"/>
    <col min="9996" max="9996" width="10.375" style="298" customWidth="1"/>
    <col min="9997" max="10240" width="9" style="298"/>
    <col min="10241" max="10241" width="3" style="298" customWidth="1"/>
    <col min="10242" max="10242" width="4.75" style="298" customWidth="1"/>
    <col min="10243" max="10243" width="16.875" style="298" customWidth="1"/>
    <col min="10244" max="10244" width="16.75" style="298" customWidth="1"/>
    <col min="10245" max="10245" width="34.75" style="298" customWidth="1"/>
    <col min="10246" max="10248" width="12" style="298" customWidth="1"/>
    <col min="10249" max="10249" width="11.875" style="298" customWidth="1"/>
    <col min="10250" max="10250" width="7.375" style="298" customWidth="1"/>
    <col min="10251" max="10251" width="15.25" style="298" customWidth="1"/>
    <col min="10252" max="10252" width="10.375" style="298" customWidth="1"/>
    <col min="10253" max="10496" width="9" style="298"/>
    <col min="10497" max="10497" width="3" style="298" customWidth="1"/>
    <col min="10498" max="10498" width="4.75" style="298" customWidth="1"/>
    <col min="10499" max="10499" width="16.875" style="298" customWidth="1"/>
    <col min="10500" max="10500" width="16.75" style="298" customWidth="1"/>
    <col min="10501" max="10501" width="34.75" style="298" customWidth="1"/>
    <col min="10502" max="10504" width="12" style="298" customWidth="1"/>
    <col min="10505" max="10505" width="11.875" style="298" customWidth="1"/>
    <col min="10506" max="10506" width="7.375" style="298" customWidth="1"/>
    <col min="10507" max="10507" width="15.25" style="298" customWidth="1"/>
    <col min="10508" max="10508" width="10.375" style="298" customWidth="1"/>
    <col min="10509" max="10752" width="9" style="298"/>
    <col min="10753" max="10753" width="3" style="298" customWidth="1"/>
    <col min="10754" max="10754" width="4.75" style="298" customWidth="1"/>
    <col min="10755" max="10755" width="16.875" style="298" customWidth="1"/>
    <col min="10756" max="10756" width="16.75" style="298" customWidth="1"/>
    <col min="10757" max="10757" width="34.75" style="298" customWidth="1"/>
    <col min="10758" max="10760" width="12" style="298" customWidth="1"/>
    <col min="10761" max="10761" width="11.875" style="298" customWidth="1"/>
    <col min="10762" max="10762" width="7.375" style="298" customWidth="1"/>
    <col min="10763" max="10763" width="15.25" style="298" customWidth="1"/>
    <col min="10764" max="10764" width="10.375" style="298" customWidth="1"/>
    <col min="10765" max="11008" width="9" style="298"/>
    <col min="11009" max="11009" width="3" style="298" customWidth="1"/>
    <col min="11010" max="11010" width="4.75" style="298" customWidth="1"/>
    <col min="11011" max="11011" width="16.875" style="298" customWidth="1"/>
    <col min="11012" max="11012" width="16.75" style="298" customWidth="1"/>
    <col min="11013" max="11013" width="34.75" style="298" customWidth="1"/>
    <col min="11014" max="11016" width="12" style="298" customWidth="1"/>
    <col min="11017" max="11017" width="11.875" style="298" customWidth="1"/>
    <col min="11018" max="11018" width="7.375" style="298" customWidth="1"/>
    <col min="11019" max="11019" width="15.25" style="298" customWidth="1"/>
    <col min="11020" max="11020" width="10.375" style="298" customWidth="1"/>
    <col min="11021" max="11264" width="9" style="298"/>
    <col min="11265" max="11265" width="3" style="298" customWidth="1"/>
    <col min="11266" max="11266" width="4.75" style="298" customWidth="1"/>
    <col min="11267" max="11267" width="16.875" style="298" customWidth="1"/>
    <col min="11268" max="11268" width="16.75" style="298" customWidth="1"/>
    <col min="11269" max="11269" width="34.75" style="298" customWidth="1"/>
    <col min="11270" max="11272" width="12" style="298" customWidth="1"/>
    <col min="11273" max="11273" width="11.875" style="298" customWidth="1"/>
    <col min="11274" max="11274" width="7.375" style="298" customWidth="1"/>
    <col min="11275" max="11275" width="15.25" style="298" customWidth="1"/>
    <col min="11276" max="11276" width="10.375" style="298" customWidth="1"/>
    <col min="11277" max="11520" width="9" style="298"/>
    <col min="11521" max="11521" width="3" style="298" customWidth="1"/>
    <col min="11522" max="11522" width="4.75" style="298" customWidth="1"/>
    <col min="11523" max="11523" width="16.875" style="298" customWidth="1"/>
    <col min="11524" max="11524" width="16.75" style="298" customWidth="1"/>
    <col min="11525" max="11525" width="34.75" style="298" customWidth="1"/>
    <col min="11526" max="11528" width="12" style="298" customWidth="1"/>
    <col min="11529" max="11529" width="11.875" style="298" customWidth="1"/>
    <col min="11530" max="11530" width="7.375" style="298" customWidth="1"/>
    <col min="11531" max="11531" width="15.25" style="298" customWidth="1"/>
    <col min="11532" max="11532" width="10.375" style="298" customWidth="1"/>
    <col min="11533" max="11776" width="9" style="298"/>
    <col min="11777" max="11777" width="3" style="298" customWidth="1"/>
    <col min="11778" max="11778" width="4.75" style="298" customWidth="1"/>
    <col min="11779" max="11779" width="16.875" style="298" customWidth="1"/>
    <col min="11780" max="11780" width="16.75" style="298" customWidth="1"/>
    <col min="11781" max="11781" width="34.75" style="298" customWidth="1"/>
    <col min="11782" max="11784" width="12" style="298" customWidth="1"/>
    <col min="11785" max="11785" width="11.875" style="298" customWidth="1"/>
    <col min="11786" max="11786" width="7.375" style="298" customWidth="1"/>
    <col min="11787" max="11787" width="15.25" style="298" customWidth="1"/>
    <col min="11788" max="11788" width="10.375" style="298" customWidth="1"/>
    <col min="11789" max="12032" width="9" style="298"/>
    <col min="12033" max="12033" width="3" style="298" customWidth="1"/>
    <col min="12034" max="12034" width="4.75" style="298" customWidth="1"/>
    <col min="12035" max="12035" width="16.875" style="298" customWidth="1"/>
    <col min="12036" max="12036" width="16.75" style="298" customWidth="1"/>
    <col min="12037" max="12037" width="34.75" style="298" customWidth="1"/>
    <col min="12038" max="12040" width="12" style="298" customWidth="1"/>
    <col min="12041" max="12041" width="11.875" style="298" customWidth="1"/>
    <col min="12042" max="12042" width="7.375" style="298" customWidth="1"/>
    <col min="12043" max="12043" width="15.25" style="298" customWidth="1"/>
    <col min="12044" max="12044" width="10.375" style="298" customWidth="1"/>
    <col min="12045" max="12288" width="9" style="298"/>
    <col min="12289" max="12289" width="3" style="298" customWidth="1"/>
    <col min="12290" max="12290" width="4.75" style="298" customWidth="1"/>
    <col min="12291" max="12291" width="16.875" style="298" customWidth="1"/>
    <col min="12292" max="12292" width="16.75" style="298" customWidth="1"/>
    <col min="12293" max="12293" width="34.75" style="298" customWidth="1"/>
    <col min="12294" max="12296" width="12" style="298" customWidth="1"/>
    <col min="12297" max="12297" width="11.875" style="298" customWidth="1"/>
    <col min="12298" max="12298" width="7.375" style="298" customWidth="1"/>
    <col min="12299" max="12299" width="15.25" style="298" customWidth="1"/>
    <col min="12300" max="12300" width="10.375" style="298" customWidth="1"/>
    <col min="12301" max="12544" width="9" style="298"/>
    <col min="12545" max="12545" width="3" style="298" customWidth="1"/>
    <col min="12546" max="12546" width="4.75" style="298" customWidth="1"/>
    <col min="12547" max="12547" width="16.875" style="298" customWidth="1"/>
    <col min="12548" max="12548" width="16.75" style="298" customWidth="1"/>
    <col min="12549" max="12549" width="34.75" style="298" customWidth="1"/>
    <col min="12550" max="12552" width="12" style="298" customWidth="1"/>
    <col min="12553" max="12553" width="11.875" style="298" customWidth="1"/>
    <col min="12554" max="12554" width="7.375" style="298" customWidth="1"/>
    <col min="12555" max="12555" width="15.25" style="298" customWidth="1"/>
    <col min="12556" max="12556" width="10.375" style="298" customWidth="1"/>
    <col min="12557" max="12800" width="9" style="298"/>
    <col min="12801" max="12801" width="3" style="298" customWidth="1"/>
    <col min="12802" max="12802" width="4.75" style="298" customWidth="1"/>
    <col min="12803" max="12803" width="16.875" style="298" customWidth="1"/>
    <col min="12804" max="12804" width="16.75" style="298" customWidth="1"/>
    <col min="12805" max="12805" width="34.75" style="298" customWidth="1"/>
    <col min="12806" max="12808" width="12" style="298" customWidth="1"/>
    <col min="12809" max="12809" width="11.875" style="298" customWidth="1"/>
    <col min="12810" max="12810" width="7.375" style="298" customWidth="1"/>
    <col min="12811" max="12811" width="15.25" style="298" customWidth="1"/>
    <col min="12812" max="12812" width="10.375" style="298" customWidth="1"/>
    <col min="12813" max="13056" width="9" style="298"/>
    <col min="13057" max="13057" width="3" style="298" customWidth="1"/>
    <col min="13058" max="13058" width="4.75" style="298" customWidth="1"/>
    <col min="13059" max="13059" width="16.875" style="298" customWidth="1"/>
    <col min="13060" max="13060" width="16.75" style="298" customWidth="1"/>
    <col min="13061" max="13061" width="34.75" style="298" customWidth="1"/>
    <col min="13062" max="13064" width="12" style="298" customWidth="1"/>
    <col min="13065" max="13065" width="11.875" style="298" customWidth="1"/>
    <col min="13066" max="13066" width="7.375" style="298" customWidth="1"/>
    <col min="13067" max="13067" width="15.25" style="298" customWidth="1"/>
    <col min="13068" max="13068" width="10.375" style="298" customWidth="1"/>
    <col min="13069" max="13312" width="9" style="298"/>
    <col min="13313" max="13313" width="3" style="298" customWidth="1"/>
    <col min="13314" max="13314" width="4.75" style="298" customWidth="1"/>
    <col min="13315" max="13315" width="16.875" style="298" customWidth="1"/>
    <col min="13316" max="13316" width="16.75" style="298" customWidth="1"/>
    <col min="13317" max="13317" width="34.75" style="298" customWidth="1"/>
    <col min="13318" max="13320" width="12" style="298" customWidth="1"/>
    <col min="13321" max="13321" width="11.875" style="298" customWidth="1"/>
    <col min="13322" max="13322" width="7.375" style="298" customWidth="1"/>
    <col min="13323" max="13323" width="15.25" style="298" customWidth="1"/>
    <col min="13324" max="13324" width="10.375" style="298" customWidth="1"/>
    <col min="13325" max="13568" width="9" style="298"/>
    <col min="13569" max="13569" width="3" style="298" customWidth="1"/>
    <col min="13570" max="13570" width="4.75" style="298" customWidth="1"/>
    <col min="13571" max="13571" width="16.875" style="298" customWidth="1"/>
    <col min="13572" max="13572" width="16.75" style="298" customWidth="1"/>
    <col min="13573" max="13573" width="34.75" style="298" customWidth="1"/>
    <col min="13574" max="13576" width="12" style="298" customWidth="1"/>
    <col min="13577" max="13577" width="11.875" style="298" customWidth="1"/>
    <col min="13578" max="13578" width="7.375" style="298" customWidth="1"/>
    <col min="13579" max="13579" width="15.25" style="298" customWidth="1"/>
    <col min="13580" max="13580" width="10.375" style="298" customWidth="1"/>
    <col min="13581" max="13824" width="9" style="298"/>
    <col min="13825" max="13825" width="3" style="298" customWidth="1"/>
    <col min="13826" max="13826" width="4.75" style="298" customWidth="1"/>
    <col min="13827" max="13827" width="16.875" style="298" customWidth="1"/>
    <col min="13828" max="13828" width="16.75" style="298" customWidth="1"/>
    <col min="13829" max="13829" width="34.75" style="298" customWidth="1"/>
    <col min="13830" max="13832" width="12" style="298" customWidth="1"/>
    <col min="13833" max="13833" width="11.875" style="298" customWidth="1"/>
    <col min="13834" max="13834" width="7.375" style="298" customWidth="1"/>
    <col min="13835" max="13835" width="15.25" style="298" customWidth="1"/>
    <col min="13836" max="13836" width="10.375" style="298" customWidth="1"/>
    <col min="13837" max="14080" width="9" style="298"/>
    <col min="14081" max="14081" width="3" style="298" customWidth="1"/>
    <col min="14082" max="14082" width="4.75" style="298" customWidth="1"/>
    <col min="14083" max="14083" width="16.875" style="298" customWidth="1"/>
    <col min="14084" max="14084" width="16.75" style="298" customWidth="1"/>
    <col min="14085" max="14085" width="34.75" style="298" customWidth="1"/>
    <col min="14086" max="14088" width="12" style="298" customWidth="1"/>
    <col min="14089" max="14089" width="11.875" style="298" customWidth="1"/>
    <col min="14090" max="14090" width="7.375" style="298" customWidth="1"/>
    <col min="14091" max="14091" width="15.25" style="298" customWidth="1"/>
    <col min="14092" max="14092" width="10.375" style="298" customWidth="1"/>
    <col min="14093" max="14336" width="9" style="298"/>
    <col min="14337" max="14337" width="3" style="298" customWidth="1"/>
    <col min="14338" max="14338" width="4.75" style="298" customWidth="1"/>
    <col min="14339" max="14339" width="16.875" style="298" customWidth="1"/>
    <col min="14340" max="14340" width="16.75" style="298" customWidth="1"/>
    <col min="14341" max="14341" width="34.75" style="298" customWidth="1"/>
    <col min="14342" max="14344" width="12" style="298" customWidth="1"/>
    <col min="14345" max="14345" width="11.875" style="298" customWidth="1"/>
    <col min="14346" max="14346" width="7.375" style="298" customWidth="1"/>
    <col min="14347" max="14347" width="15.25" style="298" customWidth="1"/>
    <col min="14348" max="14348" width="10.375" style="298" customWidth="1"/>
    <col min="14349" max="14592" width="9" style="298"/>
    <col min="14593" max="14593" width="3" style="298" customWidth="1"/>
    <col min="14594" max="14594" width="4.75" style="298" customWidth="1"/>
    <col min="14595" max="14595" width="16.875" style="298" customWidth="1"/>
    <col min="14596" max="14596" width="16.75" style="298" customWidth="1"/>
    <col min="14597" max="14597" width="34.75" style="298" customWidth="1"/>
    <col min="14598" max="14600" width="12" style="298" customWidth="1"/>
    <col min="14601" max="14601" width="11.875" style="298" customWidth="1"/>
    <col min="14602" max="14602" width="7.375" style="298" customWidth="1"/>
    <col min="14603" max="14603" width="15.25" style="298" customWidth="1"/>
    <col min="14604" max="14604" width="10.375" style="298" customWidth="1"/>
    <col min="14605" max="14848" width="9" style="298"/>
    <col min="14849" max="14849" width="3" style="298" customWidth="1"/>
    <col min="14850" max="14850" width="4.75" style="298" customWidth="1"/>
    <col min="14851" max="14851" width="16.875" style="298" customWidth="1"/>
    <col min="14852" max="14852" width="16.75" style="298" customWidth="1"/>
    <col min="14853" max="14853" width="34.75" style="298" customWidth="1"/>
    <col min="14854" max="14856" width="12" style="298" customWidth="1"/>
    <col min="14857" max="14857" width="11.875" style="298" customWidth="1"/>
    <col min="14858" max="14858" width="7.375" style="298" customWidth="1"/>
    <col min="14859" max="14859" width="15.25" style="298" customWidth="1"/>
    <col min="14860" max="14860" width="10.375" style="298" customWidth="1"/>
    <col min="14861" max="15104" width="9" style="298"/>
    <col min="15105" max="15105" width="3" style="298" customWidth="1"/>
    <col min="15106" max="15106" width="4.75" style="298" customWidth="1"/>
    <col min="15107" max="15107" width="16.875" style="298" customWidth="1"/>
    <col min="15108" max="15108" width="16.75" style="298" customWidth="1"/>
    <col min="15109" max="15109" width="34.75" style="298" customWidth="1"/>
    <col min="15110" max="15112" width="12" style="298" customWidth="1"/>
    <col min="15113" max="15113" width="11.875" style="298" customWidth="1"/>
    <col min="15114" max="15114" width="7.375" style="298" customWidth="1"/>
    <col min="15115" max="15115" width="15.25" style="298" customWidth="1"/>
    <col min="15116" max="15116" width="10.375" style="298" customWidth="1"/>
    <col min="15117" max="15360" width="9" style="298"/>
    <col min="15361" max="15361" width="3" style="298" customWidth="1"/>
    <col min="15362" max="15362" width="4.75" style="298" customWidth="1"/>
    <col min="15363" max="15363" width="16.875" style="298" customWidth="1"/>
    <col min="15364" max="15364" width="16.75" style="298" customWidth="1"/>
    <col min="15365" max="15365" width="34.75" style="298" customWidth="1"/>
    <col min="15366" max="15368" width="12" style="298" customWidth="1"/>
    <col min="15369" max="15369" width="11.875" style="298" customWidth="1"/>
    <col min="15370" max="15370" width="7.375" style="298" customWidth="1"/>
    <col min="15371" max="15371" width="15.25" style="298" customWidth="1"/>
    <col min="15372" max="15372" width="10.375" style="298" customWidth="1"/>
    <col min="15373" max="15616" width="9" style="298"/>
    <col min="15617" max="15617" width="3" style="298" customWidth="1"/>
    <col min="15618" max="15618" width="4.75" style="298" customWidth="1"/>
    <col min="15619" max="15619" width="16.875" style="298" customWidth="1"/>
    <col min="15620" max="15620" width="16.75" style="298" customWidth="1"/>
    <col min="15621" max="15621" width="34.75" style="298" customWidth="1"/>
    <col min="15622" max="15624" width="12" style="298" customWidth="1"/>
    <col min="15625" max="15625" width="11.875" style="298" customWidth="1"/>
    <col min="15626" max="15626" width="7.375" style="298" customWidth="1"/>
    <col min="15627" max="15627" width="15.25" style="298" customWidth="1"/>
    <col min="15628" max="15628" width="10.375" style="298" customWidth="1"/>
    <col min="15629" max="15872" width="9" style="298"/>
    <col min="15873" max="15873" width="3" style="298" customWidth="1"/>
    <col min="15874" max="15874" width="4.75" style="298" customWidth="1"/>
    <col min="15875" max="15875" width="16.875" style="298" customWidth="1"/>
    <col min="15876" max="15876" width="16.75" style="298" customWidth="1"/>
    <col min="15877" max="15877" width="34.75" style="298" customWidth="1"/>
    <col min="15878" max="15880" width="12" style="298" customWidth="1"/>
    <col min="15881" max="15881" width="11.875" style="298" customWidth="1"/>
    <col min="15882" max="15882" width="7.375" style="298" customWidth="1"/>
    <col min="15883" max="15883" width="15.25" style="298" customWidth="1"/>
    <col min="15884" max="15884" width="10.375" style="298" customWidth="1"/>
    <col min="15885" max="16128" width="9" style="298"/>
    <col min="16129" max="16129" width="3" style="298" customWidth="1"/>
    <col min="16130" max="16130" width="4.75" style="298" customWidth="1"/>
    <col min="16131" max="16131" width="16.875" style="298" customWidth="1"/>
    <col min="16132" max="16132" width="16.75" style="298" customWidth="1"/>
    <col min="16133" max="16133" width="34.75" style="298" customWidth="1"/>
    <col min="16134" max="16136" width="12" style="298" customWidth="1"/>
    <col min="16137" max="16137" width="11.875" style="298" customWidth="1"/>
    <col min="16138" max="16138" width="7.375" style="298" customWidth="1"/>
    <col min="16139" max="16139" width="15.25" style="298" customWidth="1"/>
    <col min="16140" max="16140" width="10.375" style="298" customWidth="1"/>
    <col min="16141" max="16384" width="9" style="298"/>
  </cols>
  <sheetData>
    <row r="1" s="16" customFormat="1" ht="18.75" spans="1:12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="16" customFormat="1" ht="18.75" spans="1:12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="16" customFormat="1" ht="18.75" spans="1:1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="16" customFormat="1" ht="18.75" spans="1:12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="18" customFormat="1" ht="18.75" spans="1:13">
      <c r="A5" s="48" t="s">
        <v>36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="16" customFormat="1" ht="18.75" spans="1:12">
      <c r="A6" s="133" t="s">
        <v>37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="16" customFormat="1" ht="18.75" spans="1:12">
      <c r="A7" s="133" t="s">
        <v>59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</row>
    <row r="8" s="129" customFormat="1" ht="18.75" spans="1:12">
      <c r="A8" s="134" t="s">
        <v>60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</row>
    <row r="9" s="18" customFormat="1" ht="18.75" customHeight="1" spans="1:12">
      <c r="A9" s="51" t="s">
        <v>40</v>
      </c>
      <c r="B9" s="51" t="s">
        <v>41</v>
      </c>
      <c r="C9" s="51" t="s">
        <v>42</v>
      </c>
      <c r="D9" s="52" t="s">
        <v>43</v>
      </c>
      <c r="E9" s="53" t="s">
        <v>12</v>
      </c>
      <c r="F9" s="54"/>
      <c r="G9" s="54"/>
      <c r="H9" s="54"/>
      <c r="I9" s="69"/>
      <c r="J9" s="52" t="s">
        <v>44</v>
      </c>
      <c r="K9" s="52" t="s">
        <v>45</v>
      </c>
      <c r="L9" s="52" t="s">
        <v>46</v>
      </c>
    </row>
    <row r="10" s="18" customFormat="1" ht="18.75" spans="1:12">
      <c r="A10" s="55"/>
      <c r="B10" s="55"/>
      <c r="C10" s="55"/>
      <c r="D10" s="56"/>
      <c r="E10" s="57">
        <v>2566</v>
      </c>
      <c r="F10" s="57">
        <v>2567</v>
      </c>
      <c r="G10" s="57">
        <v>2568</v>
      </c>
      <c r="H10" s="57">
        <v>2569</v>
      </c>
      <c r="I10" s="57">
        <v>2570</v>
      </c>
      <c r="J10" s="56"/>
      <c r="K10" s="56"/>
      <c r="L10" s="56"/>
    </row>
    <row r="11" s="18" customFormat="1" ht="18.75" spans="1:12">
      <c r="A11" s="58"/>
      <c r="B11" s="58"/>
      <c r="C11" s="58"/>
      <c r="D11" s="59"/>
      <c r="E11" s="60" t="s">
        <v>13</v>
      </c>
      <c r="F11" s="60" t="s">
        <v>13</v>
      </c>
      <c r="G11" s="60" t="s">
        <v>13</v>
      </c>
      <c r="H11" s="60" t="s">
        <v>13</v>
      </c>
      <c r="I11" s="60" t="s">
        <v>13</v>
      </c>
      <c r="J11" s="59"/>
      <c r="K11" s="59"/>
      <c r="L11" s="59"/>
    </row>
    <row r="12" spans="1:12">
      <c r="A12" s="356">
        <v>1</v>
      </c>
      <c r="B12" s="559" t="s">
        <v>61</v>
      </c>
      <c r="C12" s="355" t="s">
        <v>62</v>
      </c>
      <c r="D12" s="355" t="s">
        <v>63</v>
      </c>
      <c r="E12" s="311"/>
      <c r="F12" s="311"/>
      <c r="G12" s="311"/>
      <c r="H12" s="311"/>
      <c r="I12" s="311">
        <v>1000000</v>
      </c>
      <c r="J12" s="361" t="s">
        <v>64</v>
      </c>
      <c r="K12" s="356" t="s">
        <v>65</v>
      </c>
      <c r="L12" s="356" t="s">
        <v>66</v>
      </c>
    </row>
    <row r="13" spans="1:12">
      <c r="A13" s="360"/>
      <c r="B13" s="466" t="s">
        <v>67</v>
      </c>
      <c r="C13" s="309" t="s">
        <v>68</v>
      </c>
      <c r="D13" s="309" t="s">
        <v>69</v>
      </c>
      <c r="E13" s="318"/>
      <c r="F13" s="318"/>
      <c r="G13" s="318"/>
      <c r="H13" s="318"/>
      <c r="I13" s="318"/>
      <c r="J13" s="360" t="s">
        <v>70</v>
      </c>
      <c r="K13" s="360" t="s">
        <v>71</v>
      </c>
      <c r="L13" s="360" t="s">
        <v>72</v>
      </c>
    </row>
    <row r="14" spans="1:12">
      <c r="A14" s="360"/>
      <c r="B14" s="466" t="s">
        <v>73</v>
      </c>
      <c r="C14" s="309" t="s">
        <v>74</v>
      </c>
      <c r="D14" s="309" t="s">
        <v>75</v>
      </c>
      <c r="E14" s="318"/>
      <c r="F14" s="318"/>
      <c r="G14" s="318"/>
      <c r="H14" s="318"/>
      <c r="I14" s="318"/>
      <c r="J14" s="420" t="s">
        <v>76</v>
      </c>
      <c r="K14" s="360" t="s">
        <v>77</v>
      </c>
      <c r="L14" s="360" t="s">
        <v>78</v>
      </c>
    </row>
    <row r="15" spans="1:12">
      <c r="A15" s="360"/>
      <c r="B15" s="466"/>
      <c r="C15" s="309"/>
      <c r="D15" s="309"/>
      <c r="E15" s="318"/>
      <c r="F15" s="318"/>
      <c r="G15" s="318"/>
      <c r="H15" s="318"/>
      <c r="I15" s="318"/>
      <c r="J15" s="420" t="s">
        <v>79</v>
      </c>
      <c r="K15" s="360" t="s">
        <v>80</v>
      </c>
      <c r="L15" s="360"/>
    </row>
    <row r="16" spans="1:12">
      <c r="A16" s="360"/>
      <c r="B16" s="466"/>
      <c r="C16" s="309"/>
      <c r="D16" s="309"/>
      <c r="E16" s="318"/>
      <c r="F16" s="318"/>
      <c r="G16" s="318"/>
      <c r="H16" s="318"/>
      <c r="I16" s="318"/>
      <c r="J16" s="420" t="s">
        <v>81</v>
      </c>
      <c r="K16" s="360"/>
      <c r="L16" s="360"/>
    </row>
    <row r="17" spans="1:12">
      <c r="A17" s="362"/>
      <c r="B17" s="533"/>
      <c r="C17" s="314"/>
      <c r="D17" s="362"/>
      <c r="E17" s="322"/>
      <c r="F17" s="322"/>
      <c r="G17" s="322"/>
      <c r="H17" s="322"/>
      <c r="I17" s="322"/>
      <c r="J17" s="362"/>
      <c r="K17" s="362"/>
      <c r="L17" s="362"/>
    </row>
    <row r="18" spans="1:12">
      <c r="A18" s="356">
        <v>2</v>
      </c>
      <c r="B18" s="559" t="s">
        <v>82</v>
      </c>
      <c r="C18" s="305" t="s">
        <v>83</v>
      </c>
      <c r="D18" s="606" t="s">
        <v>84</v>
      </c>
      <c r="E18" s="311"/>
      <c r="F18" s="311"/>
      <c r="G18" s="311"/>
      <c r="H18" s="311">
        <v>40000</v>
      </c>
      <c r="I18" s="311"/>
      <c r="J18" s="356" t="s">
        <v>85</v>
      </c>
      <c r="K18" s="356" t="s">
        <v>86</v>
      </c>
      <c r="L18" s="356" t="s">
        <v>66</v>
      </c>
    </row>
    <row r="19" spans="1:12">
      <c r="A19" s="360"/>
      <c r="B19" s="466" t="s">
        <v>87</v>
      </c>
      <c r="C19" s="309" t="s">
        <v>88</v>
      </c>
      <c r="D19" s="309" t="s">
        <v>87</v>
      </c>
      <c r="E19" s="318"/>
      <c r="F19" s="318"/>
      <c r="G19" s="318"/>
      <c r="H19" s="318"/>
      <c r="I19" s="318"/>
      <c r="J19" s="360" t="s">
        <v>89</v>
      </c>
      <c r="K19" s="360" t="s">
        <v>90</v>
      </c>
      <c r="L19" s="360" t="s">
        <v>72</v>
      </c>
    </row>
    <row r="20" spans="1:12">
      <c r="A20" s="362"/>
      <c r="B20" s="533"/>
      <c r="C20" s="314" t="s">
        <v>91</v>
      </c>
      <c r="D20" s="362"/>
      <c r="E20" s="322"/>
      <c r="F20" s="322"/>
      <c r="G20" s="322"/>
      <c r="H20" s="322"/>
      <c r="I20" s="322"/>
      <c r="J20" s="362" t="s">
        <v>92</v>
      </c>
      <c r="K20" s="362"/>
      <c r="L20" s="362" t="s">
        <v>93</v>
      </c>
    </row>
    <row r="21" spans="1:12">
      <c r="A21" s="571">
        <v>3</v>
      </c>
      <c r="B21" s="304" t="s">
        <v>94</v>
      </c>
      <c r="C21" s="304" t="s">
        <v>95</v>
      </c>
      <c r="D21" s="305" t="s">
        <v>96</v>
      </c>
      <c r="E21" s="410">
        <v>100000</v>
      </c>
      <c r="F21" s="410">
        <v>100000</v>
      </c>
      <c r="G21" s="410">
        <v>100000</v>
      </c>
      <c r="H21" s="410">
        <v>100000</v>
      </c>
      <c r="I21" s="410">
        <v>100000</v>
      </c>
      <c r="J21" s="361" t="s">
        <v>97</v>
      </c>
      <c r="K21" s="356" t="s">
        <v>98</v>
      </c>
      <c r="L21" s="356" t="s">
        <v>66</v>
      </c>
    </row>
    <row r="22" spans="1:12">
      <c r="A22" s="475"/>
      <c r="B22" s="308" t="s">
        <v>99</v>
      </c>
      <c r="C22" s="308" t="s">
        <v>100</v>
      </c>
      <c r="D22" s="309" t="s">
        <v>101</v>
      </c>
      <c r="E22" s="310"/>
      <c r="F22" s="310"/>
      <c r="G22" s="310"/>
      <c r="H22" s="310"/>
      <c r="I22" s="310"/>
      <c r="J22" s="360" t="s">
        <v>102</v>
      </c>
      <c r="K22" s="360" t="s">
        <v>103</v>
      </c>
      <c r="L22" s="360" t="s">
        <v>72</v>
      </c>
    </row>
    <row r="23" spans="1:12">
      <c r="A23" s="475"/>
      <c r="B23" s="308"/>
      <c r="C23" s="308" t="s">
        <v>104</v>
      </c>
      <c r="D23" s="309" t="s">
        <v>105</v>
      </c>
      <c r="E23" s="310"/>
      <c r="F23" s="310"/>
      <c r="G23" s="310"/>
      <c r="H23" s="310"/>
      <c r="I23" s="310"/>
      <c r="J23" s="420" t="s">
        <v>106</v>
      </c>
      <c r="K23" s="360" t="s">
        <v>107</v>
      </c>
      <c r="L23" s="360"/>
    </row>
    <row r="24" spans="1:12">
      <c r="A24" s="607"/>
      <c r="B24" s="313"/>
      <c r="C24" s="313"/>
      <c r="D24" s="314"/>
      <c r="E24" s="315"/>
      <c r="F24" s="315"/>
      <c r="G24" s="315"/>
      <c r="H24" s="315"/>
      <c r="I24" s="315"/>
      <c r="J24" s="365" t="s">
        <v>108</v>
      </c>
      <c r="K24" s="362" t="s">
        <v>109</v>
      </c>
      <c r="L24" s="362"/>
    </row>
    <row r="25" spans="1:12">
      <c r="A25" s="571">
        <v>4</v>
      </c>
      <c r="B25" s="304" t="s">
        <v>110</v>
      </c>
      <c r="C25" s="304" t="s">
        <v>111</v>
      </c>
      <c r="D25" s="305" t="s">
        <v>112</v>
      </c>
      <c r="E25" s="410">
        <v>5000</v>
      </c>
      <c r="F25" s="410">
        <v>5000</v>
      </c>
      <c r="G25" s="410">
        <v>5000</v>
      </c>
      <c r="H25" s="410">
        <v>5000</v>
      </c>
      <c r="I25" s="410">
        <v>5000</v>
      </c>
      <c r="J25" s="361" t="s">
        <v>64</v>
      </c>
      <c r="K25" s="356" t="s">
        <v>113</v>
      </c>
      <c r="L25" s="356" t="s">
        <v>66</v>
      </c>
    </row>
    <row r="26" spans="1:12">
      <c r="A26" s="475"/>
      <c r="B26" s="308" t="s">
        <v>114</v>
      </c>
      <c r="C26" s="308" t="s">
        <v>115</v>
      </c>
      <c r="D26" s="309" t="s">
        <v>114</v>
      </c>
      <c r="E26" s="310"/>
      <c r="F26" s="310"/>
      <c r="G26" s="310"/>
      <c r="H26" s="310"/>
      <c r="I26" s="310"/>
      <c r="J26" s="360" t="s">
        <v>116</v>
      </c>
      <c r="K26" s="360" t="s">
        <v>117</v>
      </c>
      <c r="L26" s="360" t="s">
        <v>72</v>
      </c>
    </row>
    <row r="27" spans="1:12">
      <c r="A27" s="475"/>
      <c r="B27" s="308"/>
      <c r="C27" s="308"/>
      <c r="D27" s="309"/>
      <c r="E27" s="310"/>
      <c r="F27" s="310"/>
      <c r="G27" s="310"/>
      <c r="H27" s="310"/>
      <c r="I27" s="310"/>
      <c r="J27" s="420" t="s">
        <v>41</v>
      </c>
      <c r="K27" s="360" t="s">
        <v>118</v>
      </c>
      <c r="L27" s="360"/>
    </row>
    <row r="28" spans="1:12">
      <c r="A28" s="607"/>
      <c r="B28" s="313"/>
      <c r="C28" s="313"/>
      <c r="D28" s="314"/>
      <c r="E28" s="315"/>
      <c r="F28" s="315"/>
      <c r="G28" s="315"/>
      <c r="H28" s="315"/>
      <c r="I28" s="315"/>
      <c r="J28" s="365"/>
      <c r="K28" s="362" t="s">
        <v>119</v>
      </c>
      <c r="L28" s="362"/>
    </row>
    <row r="29" spans="1:12">
      <c r="A29" s="571">
        <v>5</v>
      </c>
      <c r="B29" s="304" t="s">
        <v>120</v>
      </c>
      <c r="C29" s="304" t="s">
        <v>121</v>
      </c>
      <c r="D29" s="305" t="s">
        <v>122</v>
      </c>
      <c r="E29" s="410">
        <v>5000</v>
      </c>
      <c r="F29" s="410">
        <v>5000</v>
      </c>
      <c r="G29" s="410">
        <v>5000</v>
      </c>
      <c r="H29" s="410">
        <v>5000</v>
      </c>
      <c r="I29" s="410">
        <v>5000</v>
      </c>
      <c r="J29" s="361" t="s">
        <v>64</v>
      </c>
      <c r="K29" s="356" t="s">
        <v>113</v>
      </c>
      <c r="L29" s="356" t="s">
        <v>66</v>
      </c>
    </row>
    <row r="30" spans="1:12">
      <c r="A30" s="475"/>
      <c r="B30" s="308" t="s">
        <v>114</v>
      </c>
      <c r="C30" s="308" t="s">
        <v>123</v>
      </c>
      <c r="D30" s="309" t="s">
        <v>124</v>
      </c>
      <c r="E30" s="310"/>
      <c r="F30" s="310"/>
      <c r="G30" s="310"/>
      <c r="H30" s="310"/>
      <c r="I30" s="310"/>
      <c r="J30" s="360" t="s">
        <v>116</v>
      </c>
      <c r="K30" s="360" t="s">
        <v>117</v>
      </c>
      <c r="L30" s="360" t="s">
        <v>72</v>
      </c>
    </row>
    <row r="31" spans="1:12">
      <c r="A31" s="475"/>
      <c r="B31" s="308"/>
      <c r="C31" s="308"/>
      <c r="D31" s="309"/>
      <c r="E31" s="310"/>
      <c r="F31" s="310"/>
      <c r="G31" s="310"/>
      <c r="H31" s="310"/>
      <c r="I31" s="310"/>
      <c r="J31" s="420" t="s">
        <v>41</v>
      </c>
      <c r="K31" s="360" t="s">
        <v>118</v>
      </c>
      <c r="L31" s="360"/>
    </row>
    <row r="32" spans="1:12">
      <c r="A32" s="607"/>
      <c r="B32" s="313"/>
      <c r="C32" s="313"/>
      <c r="D32" s="314"/>
      <c r="E32" s="315"/>
      <c r="F32" s="315"/>
      <c r="G32" s="315"/>
      <c r="H32" s="315"/>
      <c r="I32" s="315"/>
      <c r="J32" s="365"/>
      <c r="K32" s="362" t="s">
        <v>119</v>
      </c>
      <c r="L32" s="362"/>
    </row>
    <row r="33" spans="1:12">
      <c r="A33" s="356">
        <v>6</v>
      </c>
      <c r="B33" s="304" t="s">
        <v>125</v>
      </c>
      <c r="C33" s="304" t="s">
        <v>126</v>
      </c>
      <c r="D33" s="305" t="s">
        <v>127</v>
      </c>
      <c r="E33" s="306">
        <v>20000</v>
      </c>
      <c r="F33" s="306">
        <v>20000</v>
      </c>
      <c r="G33" s="306">
        <v>20000</v>
      </c>
      <c r="H33" s="306">
        <v>20000</v>
      </c>
      <c r="I33" s="306">
        <v>20000</v>
      </c>
      <c r="J33" s="361" t="s">
        <v>128</v>
      </c>
      <c r="K33" s="608" t="s">
        <v>129</v>
      </c>
      <c r="L33" s="356" t="s">
        <v>130</v>
      </c>
    </row>
    <row r="34" spans="1:12">
      <c r="A34" s="360"/>
      <c r="B34" s="308" t="s">
        <v>131</v>
      </c>
      <c r="C34" s="308" t="s">
        <v>132</v>
      </c>
      <c r="D34" s="309" t="s">
        <v>131</v>
      </c>
      <c r="E34" s="318"/>
      <c r="F34" s="318"/>
      <c r="G34" s="318"/>
      <c r="H34" s="318"/>
      <c r="I34" s="318"/>
      <c r="J34" s="360" t="s">
        <v>133</v>
      </c>
      <c r="K34" s="412" t="s">
        <v>134</v>
      </c>
      <c r="L34" s="360" t="s">
        <v>93</v>
      </c>
    </row>
    <row r="35" spans="1:12">
      <c r="A35" s="362"/>
      <c r="B35" s="313"/>
      <c r="C35" s="313"/>
      <c r="D35" s="314"/>
      <c r="E35" s="322"/>
      <c r="F35" s="322"/>
      <c r="G35" s="322"/>
      <c r="H35" s="322"/>
      <c r="I35" s="322"/>
      <c r="J35" s="362"/>
      <c r="K35" s="609" t="s">
        <v>135</v>
      </c>
      <c r="L35" s="362"/>
    </row>
    <row r="36" spans="1:12">
      <c r="A36" s="356">
        <v>7</v>
      </c>
      <c r="B36" s="304" t="s">
        <v>136</v>
      </c>
      <c r="C36" s="304" t="s">
        <v>137</v>
      </c>
      <c r="D36" s="305" t="s">
        <v>138</v>
      </c>
      <c r="E36" s="306">
        <v>10000</v>
      </c>
      <c r="F36" s="306">
        <v>10000</v>
      </c>
      <c r="G36" s="306">
        <v>10000</v>
      </c>
      <c r="H36" s="306">
        <v>10000</v>
      </c>
      <c r="I36" s="306">
        <v>10000</v>
      </c>
      <c r="J36" s="361" t="s">
        <v>128</v>
      </c>
      <c r="K36" s="356" t="s">
        <v>139</v>
      </c>
      <c r="L36" s="356" t="s">
        <v>130</v>
      </c>
    </row>
    <row r="37" spans="1:12">
      <c r="A37" s="360"/>
      <c r="B37" s="308" t="s">
        <v>140</v>
      </c>
      <c r="C37" s="308" t="s">
        <v>141</v>
      </c>
      <c r="D37" s="309" t="s">
        <v>140</v>
      </c>
      <c r="E37" s="318"/>
      <c r="F37" s="318"/>
      <c r="G37" s="318"/>
      <c r="H37" s="318"/>
      <c r="I37" s="318"/>
      <c r="J37" s="360" t="s">
        <v>133</v>
      </c>
      <c r="K37" s="360" t="s">
        <v>142</v>
      </c>
      <c r="L37" s="360"/>
    </row>
    <row r="38" spans="1:12">
      <c r="A38" s="360"/>
      <c r="B38" s="308"/>
      <c r="C38" s="308" t="s">
        <v>143</v>
      </c>
      <c r="D38" s="309"/>
      <c r="E38" s="318"/>
      <c r="F38" s="318"/>
      <c r="G38" s="318"/>
      <c r="H38" s="318"/>
      <c r="I38" s="318"/>
      <c r="J38" s="360"/>
      <c r="K38" s="360" t="s">
        <v>144</v>
      </c>
      <c r="L38" s="360"/>
    </row>
    <row r="39" spans="1:12">
      <c r="A39" s="362"/>
      <c r="B39" s="313"/>
      <c r="C39" s="313"/>
      <c r="D39" s="314"/>
      <c r="E39" s="322"/>
      <c r="F39" s="322"/>
      <c r="G39" s="322"/>
      <c r="H39" s="322"/>
      <c r="I39" s="322"/>
      <c r="J39" s="362"/>
      <c r="K39" s="362" t="s">
        <v>145</v>
      </c>
      <c r="L39" s="362"/>
    </row>
    <row r="40" spans="1:12">
      <c r="A40" s="356">
        <v>8</v>
      </c>
      <c r="B40" s="304" t="s">
        <v>146</v>
      </c>
      <c r="C40" s="304" t="s">
        <v>126</v>
      </c>
      <c r="D40" s="305" t="s">
        <v>147</v>
      </c>
      <c r="E40" s="306">
        <v>15000</v>
      </c>
      <c r="F40" s="306">
        <v>15000</v>
      </c>
      <c r="G40" s="306">
        <v>15000</v>
      </c>
      <c r="H40" s="306">
        <v>15000</v>
      </c>
      <c r="I40" s="306">
        <v>15000</v>
      </c>
      <c r="J40" s="361" t="s">
        <v>128</v>
      </c>
      <c r="K40" s="356" t="s">
        <v>148</v>
      </c>
      <c r="L40" s="356" t="s">
        <v>130</v>
      </c>
    </row>
    <row r="41" spans="1:12">
      <c r="A41" s="360"/>
      <c r="B41" s="308" t="s">
        <v>149</v>
      </c>
      <c r="C41" s="308" t="s">
        <v>150</v>
      </c>
      <c r="D41" s="309" t="s">
        <v>149</v>
      </c>
      <c r="E41" s="318"/>
      <c r="F41" s="318"/>
      <c r="G41" s="318"/>
      <c r="H41" s="318"/>
      <c r="I41" s="318"/>
      <c r="J41" s="360" t="s">
        <v>133</v>
      </c>
      <c r="K41" s="360" t="s">
        <v>151</v>
      </c>
      <c r="L41" s="360"/>
    </row>
    <row r="42" spans="1:12">
      <c r="A42" s="362"/>
      <c r="B42" s="313"/>
      <c r="C42" s="313" t="s">
        <v>152</v>
      </c>
      <c r="D42" s="314"/>
      <c r="E42" s="322"/>
      <c r="F42" s="322"/>
      <c r="G42" s="322"/>
      <c r="H42" s="322"/>
      <c r="I42" s="322"/>
      <c r="J42" s="362"/>
      <c r="K42" s="362" t="s">
        <v>153</v>
      </c>
      <c r="L42" s="362"/>
    </row>
    <row r="43" spans="1:12">
      <c r="A43" s="356">
        <v>9</v>
      </c>
      <c r="B43" s="304" t="s">
        <v>154</v>
      </c>
      <c r="C43" s="304" t="s">
        <v>155</v>
      </c>
      <c r="D43" s="305" t="s">
        <v>156</v>
      </c>
      <c r="E43" s="306">
        <v>10000</v>
      </c>
      <c r="F43" s="306">
        <v>10000</v>
      </c>
      <c r="G43" s="306">
        <v>10000</v>
      </c>
      <c r="H43" s="306">
        <v>10000</v>
      </c>
      <c r="I43" s="306">
        <v>10000</v>
      </c>
      <c r="J43" s="361" t="s">
        <v>128</v>
      </c>
      <c r="K43" s="356" t="s">
        <v>157</v>
      </c>
      <c r="L43" s="356" t="s">
        <v>130</v>
      </c>
    </row>
    <row r="44" spans="1:12">
      <c r="A44" s="360"/>
      <c r="B44" s="308"/>
      <c r="C44" s="308" t="s">
        <v>158</v>
      </c>
      <c r="D44" s="309" t="s">
        <v>159</v>
      </c>
      <c r="E44" s="318"/>
      <c r="F44" s="318"/>
      <c r="G44" s="318"/>
      <c r="H44" s="318"/>
      <c r="I44" s="318"/>
      <c r="J44" s="360" t="s">
        <v>133</v>
      </c>
      <c r="K44" s="360" t="s">
        <v>160</v>
      </c>
      <c r="L44" s="360" t="s">
        <v>93</v>
      </c>
    </row>
    <row r="45" spans="1:12">
      <c r="A45" s="360"/>
      <c r="B45" s="308"/>
      <c r="C45" s="308"/>
      <c r="D45" s="309"/>
      <c r="E45" s="318"/>
      <c r="F45" s="318"/>
      <c r="G45" s="318"/>
      <c r="H45" s="318"/>
      <c r="I45" s="318"/>
      <c r="J45" s="360"/>
      <c r="K45" s="360"/>
      <c r="L45" s="360"/>
    </row>
    <row r="46" spans="1:12">
      <c r="A46" s="362"/>
      <c r="B46" s="313"/>
      <c r="C46" s="313"/>
      <c r="D46" s="314"/>
      <c r="E46" s="322"/>
      <c r="F46" s="322"/>
      <c r="G46" s="322"/>
      <c r="H46" s="322"/>
      <c r="I46" s="322"/>
      <c r="J46" s="362"/>
      <c r="K46" s="362"/>
      <c r="L46" s="362"/>
    </row>
    <row r="47" spans="1:12">
      <c r="A47" s="356">
        <v>10</v>
      </c>
      <c r="B47" s="304" t="s">
        <v>161</v>
      </c>
      <c r="C47" s="304" t="s">
        <v>162</v>
      </c>
      <c r="D47" s="305" t="s">
        <v>163</v>
      </c>
      <c r="E47" s="306">
        <v>5000</v>
      </c>
      <c r="F47" s="306">
        <v>5000</v>
      </c>
      <c r="G47" s="306">
        <v>5000</v>
      </c>
      <c r="H47" s="306">
        <v>5000</v>
      </c>
      <c r="I47" s="306">
        <v>5000</v>
      </c>
      <c r="J47" s="361" t="s">
        <v>128</v>
      </c>
      <c r="K47" s="356" t="s">
        <v>164</v>
      </c>
      <c r="L47" s="356" t="s">
        <v>130</v>
      </c>
    </row>
    <row r="48" spans="1:12">
      <c r="A48" s="360"/>
      <c r="B48" s="308"/>
      <c r="C48" s="308" t="s">
        <v>165</v>
      </c>
      <c r="D48" s="309"/>
      <c r="E48" s="318"/>
      <c r="F48" s="318"/>
      <c r="G48" s="318"/>
      <c r="H48" s="318"/>
      <c r="I48" s="318"/>
      <c r="J48" s="360" t="s">
        <v>133</v>
      </c>
      <c r="K48" s="360" t="s">
        <v>166</v>
      </c>
      <c r="L48" s="360" t="s">
        <v>93</v>
      </c>
    </row>
    <row r="49" spans="1:12">
      <c r="A49" s="362"/>
      <c r="B49" s="313"/>
      <c r="C49" s="313"/>
      <c r="D49" s="314"/>
      <c r="E49" s="322"/>
      <c r="F49" s="322"/>
      <c r="G49" s="322"/>
      <c r="H49" s="322"/>
      <c r="I49" s="322"/>
      <c r="J49" s="421"/>
      <c r="K49" s="362" t="s">
        <v>167</v>
      </c>
      <c r="L49" s="362"/>
    </row>
    <row r="50" spans="1:12">
      <c r="A50" s="356">
        <v>11</v>
      </c>
      <c r="B50" s="304" t="s">
        <v>168</v>
      </c>
      <c r="C50" s="304" t="s">
        <v>169</v>
      </c>
      <c r="D50" s="305" t="s">
        <v>170</v>
      </c>
      <c r="E50" s="306">
        <v>5000</v>
      </c>
      <c r="F50" s="306">
        <v>5000</v>
      </c>
      <c r="G50" s="306">
        <v>5000</v>
      </c>
      <c r="H50" s="306">
        <v>5000</v>
      </c>
      <c r="I50" s="306">
        <v>5000</v>
      </c>
      <c r="J50" s="361" t="s">
        <v>128</v>
      </c>
      <c r="K50" s="356" t="s">
        <v>164</v>
      </c>
      <c r="L50" s="356" t="s">
        <v>130</v>
      </c>
    </row>
    <row r="51" spans="1:12">
      <c r="A51" s="360"/>
      <c r="B51" s="308" t="s">
        <v>171</v>
      </c>
      <c r="C51" s="308" t="s">
        <v>172</v>
      </c>
      <c r="D51" s="309" t="s">
        <v>171</v>
      </c>
      <c r="E51" s="318"/>
      <c r="F51" s="318"/>
      <c r="G51" s="318"/>
      <c r="H51" s="318"/>
      <c r="I51" s="318"/>
      <c r="J51" s="360" t="s">
        <v>133</v>
      </c>
      <c r="K51" s="360" t="s">
        <v>166</v>
      </c>
      <c r="L51" s="360" t="s">
        <v>93</v>
      </c>
    </row>
    <row r="52" spans="1:12">
      <c r="A52" s="362"/>
      <c r="B52" s="313"/>
      <c r="C52" s="313"/>
      <c r="D52" s="314"/>
      <c r="E52" s="322"/>
      <c r="F52" s="322"/>
      <c r="G52" s="322"/>
      <c r="H52" s="322"/>
      <c r="I52" s="322"/>
      <c r="J52" s="421"/>
      <c r="K52" s="362" t="s">
        <v>167</v>
      </c>
      <c r="L52" s="362"/>
    </row>
    <row r="53" spans="1:12">
      <c r="A53" s="356">
        <v>12</v>
      </c>
      <c r="B53" s="304" t="s">
        <v>173</v>
      </c>
      <c r="C53" s="304" t="s">
        <v>174</v>
      </c>
      <c r="D53" s="305" t="s">
        <v>175</v>
      </c>
      <c r="E53" s="306">
        <v>5000</v>
      </c>
      <c r="F53" s="306">
        <v>5000</v>
      </c>
      <c r="G53" s="306">
        <v>5000</v>
      </c>
      <c r="H53" s="306">
        <v>5000</v>
      </c>
      <c r="I53" s="306">
        <v>5000</v>
      </c>
      <c r="J53" s="361" t="s">
        <v>128</v>
      </c>
      <c r="K53" s="356" t="s">
        <v>176</v>
      </c>
      <c r="L53" s="356" t="s">
        <v>130</v>
      </c>
    </row>
    <row r="54" spans="1:12">
      <c r="A54" s="360"/>
      <c r="B54" s="308" t="s">
        <v>177</v>
      </c>
      <c r="C54" s="308" t="s">
        <v>178</v>
      </c>
      <c r="D54" s="309" t="s">
        <v>179</v>
      </c>
      <c r="E54" s="318"/>
      <c r="F54" s="318"/>
      <c r="G54" s="318"/>
      <c r="H54" s="318"/>
      <c r="I54" s="318"/>
      <c r="J54" s="360" t="s">
        <v>133</v>
      </c>
      <c r="K54" s="360" t="s">
        <v>180</v>
      </c>
      <c r="L54" s="360" t="s">
        <v>93</v>
      </c>
    </row>
    <row r="55" spans="1:12">
      <c r="A55" s="362"/>
      <c r="B55" s="313"/>
      <c r="C55" s="313"/>
      <c r="D55" s="314"/>
      <c r="E55" s="322"/>
      <c r="F55" s="322"/>
      <c r="G55" s="322"/>
      <c r="H55" s="322"/>
      <c r="I55" s="322"/>
      <c r="J55" s="362"/>
      <c r="K55" s="362"/>
      <c r="L55" s="362"/>
    </row>
    <row r="56" spans="1:12">
      <c r="A56" s="356">
        <v>13</v>
      </c>
      <c r="B56" s="304" t="s">
        <v>181</v>
      </c>
      <c r="C56" s="304" t="s">
        <v>182</v>
      </c>
      <c r="D56" s="305" t="s">
        <v>183</v>
      </c>
      <c r="E56" s="311">
        <v>260000</v>
      </c>
      <c r="F56" s="311">
        <v>260000</v>
      </c>
      <c r="G56" s="311">
        <v>260000</v>
      </c>
      <c r="H56" s="311">
        <v>260000</v>
      </c>
      <c r="I56" s="311">
        <v>260000</v>
      </c>
      <c r="J56" s="361" t="s">
        <v>97</v>
      </c>
      <c r="K56" s="356" t="s">
        <v>184</v>
      </c>
      <c r="L56" s="356" t="s">
        <v>66</v>
      </c>
    </row>
    <row r="57" spans="1:12">
      <c r="A57" s="360"/>
      <c r="B57" s="308" t="s">
        <v>185</v>
      </c>
      <c r="C57" s="308" t="s">
        <v>186</v>
      </c>
      <c r="D57" s="309" t="s">
        <v>187</v>
      </c>
      <c r="E57" s="310"/>
      <c r="F57" s="310"/>
      <c r="G57" s="310"/>
      <c r="H57" s="310"/>
      <c r="I57" s="310"/>
      <c r="J57" s="360" t="s">
        <v>114</v>
      </c>
      <c r="K57" s="360" t="s">
        <v>188</v>
      </c>
      <c r="L57" s="360" t="s">
        <v>72</v>
      </c>
    </row>
    <row r="58" spans="1:12">
      <c r="A58" s="360"/>
      <c r="B58" s="308"/>
      <c r="C58" s="308" t="s">
        <v>189</v>
      </c>
      <c r="D58" s="309"/>
      <c r="E58" s="310"/>
      <c r="F58" s="310"/>
      <c r="G58" s="310"/>
      <c r="H58" s="310"/>
      <c r="I58" s="310"/>
      <c r="J58" s="420" t="s">
        <v>190</v>
      </c>
      <c r="K58" s="360" t="s">
        <v>191</v>
      </c>
      <c r="L58" s="360"/>
    </row>
    <row r="59" spans="1:12">
      <c r="A59" s="362"/>
      <c r="B59" s="313"/>
      <c r="C59" s="313"/>
      <c r="D59" s="314"/>
      <c r="E59" s="315"/>
      <c r="F59" s="315"/>
      <c r="G59" s="315"/>
      <c r="H59" s="315"/>
      <c r="I59" s="315"/>
      <c r="J59" s="421" t="s">
        <v>185</v>
      </c>
      <c r="K59" s="362" t="s">
        <v>192</v>
      </c>
      <c r="L59" s="362"/>
    </row>
    <row r="60" spans="1:12">
      <c r="A60" s="571">
        <v>14</v>
      </c>
      <c r="B60" s="304" t="s">
        <v>193</v>
      </c>
      <c r="C60" s="304" t="s">
        <v>194</v>
      </c>
      <c r="D60" s="305" t="s">
        <v>195</v>
      </c>
      <c r="E60" s="311">
        <v>120000</v>
      </c>
      <c r="F60" s="311">
        <v>120000</v>
      </c>
      <c r="G60" s="311">
        <v>120000</v>
      </c>
      <c r="H60" s="311">
        <v>120000</v>
      </c>
      <c r="I60" s="311">
        <v>120000</v>
      </c>
      <c r="J60" s="361" t="s">
        <v>97</v>
      </c>
      <c r="K60" s="356" t="s">
        <v>196</v>
      </c>
      <c r="L60" s="356" t="s">
        <v>66</v>
      </c>
    </row>
    <row r="61" spans="1:12">
      <c r="A61" s="360"/>
      <c r="B61" s="308" t="s">
        <v>197</v>
      </c>
      <c r="C61" s="308" t="s">
        <v>198</v>
      </c>
      <c r="D61" s="309" t="s">
        <v>199</v>
      </c>
      <c r="E61" s="318"/>
      <c r="F61" s="318"/>
      <c r="G61" s="318"/>
      <c r="H61" s="318"/>
      <c r="I61" s="318"/>
      <c r="J61" s="360" t="s">
        <v>200</v>
      </c>
      <c r="K61" s="360" t="s">
        <v>201</v>
      </c>
      <c r="L61" s="360" t="s">
        <v>72</v>
      </c>
    </row>
    <row r="62" spans="1:12">
      <c r="A62" s="360"/>
      <c r="B62" s="308" t="s">
        <v>202</v>
      </c>
      <c r="C62" s="308" t="s">
        <v>203</v>
      </c>
      <c r="D62" s="309" t="s">
        <v>204</v>
      </c>
      <c r="E62" s="318"/>
      <c r="F62" s="318"/>
      <c r="G62" s="318"/>
      <c r="H62" s="318"/>
      <c r="I62" s="318"/>
      <c r="J62" s="420" t="s">
        <v>205</v>
      </c>
      <c r="K62" s="360" t="s">
        <v>81</v>
      </c>
      <c r="L62" s="360"/>
    </row>
    <row r="63" spans="1:12">
      <c r="A63" s="362"/>
      <c r="B63" s="313" t="s">
        <v>206</v>
      </c>
      <c r="C63" s="313" t="s">
        <v>207</v>
      </c>
      <c r="D63" s="314"/>
      <c r="E63" s="322"/>
      <c r="F63" s="322"/>
      <c r="G63" s="322"/>
      <c r="H63" s="322"/>
      <c r="I63" s="322"/>
      <c r="J63" s="362"/>
      <c r="K63" s="362"/>
      <c r="L63" s="362"/>
    </row>
    <row r="64" spans="1:12">
      <c r="A64" s="571">
        <v>15</v>
      </c>
      <c r="B64" s="304" t="s">
        <v>208</v>
      </c>
      <c r="C64" s="304" t="s">
        <v>209</v>
      </c>
      <c r="D64" s="305" t="s">
        <v>210</v>
      </c>
      <c r="E64" s="311">
        <v>100000</v>
      </c>
      <c r="F64" s="311">
        <v>100000</v>
      </c>
      <c r="G64" s="311">
        <v>100000</v>
      </c>
      <c r="H64" s="311">
        <v>100000</v>
      </c>
      <c r="I64" s="311">
        <v>100000</v>
      </c>
      <c r="J64" s="361" t="s">
        <v>97</v>
      </c>
      <c r="K64" s="356" t="s">
        <v>196</v>
      </c>
      <c r="L64" s="356" t="s">
        <v>66</v>
      </c>
    </row>
    <row r="65" spans="1:12">
      <c r="A65" s="360"/>
      <c r="B65" s="308" t="s">
        <v>211</v>
      </c>
      <c r="C65" s="308" t="s">
        <v>212</v>
      </c>
      <c r="D65" s="309" t="s">
        <v>213</v>
      </c>
      <c r="E65" s="317"/>
      <c r="F65" s="317"/>
      <c r="G65" s="317"/>
      <c r="H65" s="317"/>
      <c r="I65" s="317"/>
      <c r="J65" s="360" t="s">
        <v>200</v>
      </c>
      <c r="K65" s="360" t="s">
        <v>214</v>
      </c>
      <c r="L65" s="360" t="s">
        <v>72</v>
      </c>
    </row>
    <row r="66" spans="1:12">
      <c r="A66" s="360"/>
      <c r="B66" s="308"/>
      <c r="C66" s="308" t="s">
        <v>215</v>
      </c>
      <c r="D66" s="308" t="s">
        <v>216</v>
      </c>
      <c r="E66" s="318"/>
      <c r="F66" s="318"/>
      <c r="G66" s="318"/>
      <c r="H66" s="318"/>
      <c r="I66" s="318"/>
      <c r="J66" s="420" t="s">
        <v>205</v>
      </c>
      <c r="K66" s="360" t="s">
        <v>217</v>
      </c>
      <c r="L66" s="360"/>
    </row>
    <row r="67" spans="1:12">
      <c r="A67" s="362"/>
      <c r="B67" s="313"/>
      <c r="C67" s="313"/>
      <c r="D67" s="314"/>
      <c r="E67" s="322"/>
      <c r="F67" s="322"/>
      <c r="G67" s="322"/>
      <c r="H67" s="322"/>
      <c r="I67" s="322"/>
      <c r="J67" s="362"/>
      <c r="K67" s="362" t="s">
        <v>211</v>
      </c>
      <c r="L67" s="362"/>
    </row>
    <row r="68" spans="1:12">
      <c r="A68" s="356">
        <v>16</v>
      </c>
      <c r="B68" s="304" t="s">
        <v>218</v>
      </c>
      <c r="C68" s="304" t="s">
        <v>219</v>
      </c>
      <c r="D68" s="305" t="s">
        <v>220</v>
      </c>
      <c r="E68" s="311">
        <v>5000</v>
      </c>
      <c r="F68" s="311">
        <v>5000</v>
      </c>
      <c r="G68" s="311">
        <v>5000</v>
      </c>
      <c r="H68" s="311">
        <v>5000</v>
      </c>
      <c r="I68" s="311">
        <v>5000</v>
      </c>
      <c r="J68" s="361" t="s">
        <v>64</v>
      </c>
      <c r="K68" s="356" t="s">
        <v>221</v>
      </c>
      <c r="L68" s="356" t="s">
        <v>66</v>
      </c>
    </row>
    <row r="69" spans="1:12">
      <c r="A69" s="360"/>
      <c r="B69" s="308" t="s">
        <v>222</v>
      </c>
      <c r="C69" s="308" t="s">
        <v>223</v>
      </c>
      <c r="D69" s="309" t="s">
        <v>222</v>
      </c>
      <c r="E69" s="318"/>
      <c r="F69" s="318"/>
      <c r="G69" s="318"/>
      <c r="H69" s="318"/>
      <c r="I69" s="318"/>
      <c r="J69" s="360" t="s">
        <v>116</v>
      </c>
      <c r="K69" s="360" t="s">
        <v>224</v>
      </c>
      <c r="L69" s="360" t="s">
        <v>72</v>
      </c>
    </row>
    <row r="70" spans="1:12">
      <c r="A70" s="362"/>
      <c r="B70" s="313"/>
      <c r="C70" s="313"/>
      <c r="D70" s="314"/>
      <c r="E70" s="413"/>
      <c r="F70" s="413"/>
      <c r="G70" s="413"/>
      <c r="H70" s="413"/>
      <c r="I70" s="413"/>
      <c r="J70" s="421" t="s">
        <v>41</v>
      </c>
      <c r="K70" s="362"/>
      <c r="L70" s="362"/>
    </row>
    <row r="71" spans="1:12">
      <c r="A71" s="571">
        <v>17</v>
      </c>
      <c r="B71" s="304" t="s">
        <v>225</v>
      </c>
      <c r="C71" s="304" t="s">
        <v>226</v>
      </c>
      <c r="D71" s="305" t="s">
        <v>227</v>
      </c>
      <c r="E71" s="311">
        <v>100000</v>
      </c>
      <c r="F71" s="311">
        <v>100000</v>
      </c>
      <c r="G71" s="311">
        <v>100000</v>
      </c>
      <c r="H71" s="311">
        <v>100000</v>
      </c>
      <c r="I71" s="311">
        <v>100000</v>
      </c>
      <c r="J71" s="361" t="s">
        <v>64</v>
      </c>
      <c r="K71" s="356" t="s">
        <v>228</v>
      </c>
      <c r="L71" s="356" t="s">
        <v>66</v>
      </c>
    </row>
    <row r="72" spans="1:12">
      <c r="A72" s="360"/>
      <c r="B72" s="412"/>
      <c r="C72" s="308" t="s">
        <v>229</v>
      </c>
      <c r="D72" s="309" t="s">
        <v>230</v>
      </c>
      <c r="E72" s="310"/>
      <c r="F72" s="310"/>
      <c r="G72" s="310"/>
      <c r="H72" s="318"/>
      <c r="I72" s="318"/>
      <c r="J72" s="360" t="s">
        <v>116</v>
      </c>
      <c r="K72" s="360" t="s">
        <v>231</v>
      </c>
      <c r="L72" s="360" t="s">
        <v>72</v>
      </c>
    </row>
    <row r="73" spans="1:12">
      <c r="A73" s="362"/>
      <c r="B73" s="609"/>
      <c r="C73" s="313" t="s">
        <v>232</v>
      </c>
      <c r="D73" s="314"/>
      <c r="E73" s="315"/>
      <c r="F73" s="315"/>
      <c r="G73" s="315"/>
      <c r="H73" s="322"/>
      <c r="I73" s="322"/>
      <c r="J73" s="421" t="s">
        <v>41</v>
      </c>
      <c r="K73" s="362" t="s">
        <v>233</v>
      </c>
      <c r="L73" s="362"/>
    </row>
    <row r="74" spans="1:12">
      <c r="A74" s="571">
        <v>18</v>
      </c>
      <c r="B74" s="304" t="s">
        <v>234</v>
      </c>
      <c r="C74" s="304" t="s">
        <v>226</v>
      </c>
      <c r="D74" s="305" t="s">
        <v>227</v>
      </c>
      <c r="E74" s="311">
        <v>10000</v>
      </c>
      <c r="F74" s="311">
        <v>10000</v>
      </c>
      <c r="G74" s="311">
        <v>10000</v>
      </c>
      <c r="H74" s="311">
        <v>10000</v>
      </c>
      <c r="I74" s="311">
        <v>10000</v>
      </c>
      <c r="J74" s="361" t="s">
        <v>97</v>
      </c>
      <c r="K74" s="356" t="s">
        <v>228</v>
      </c>
      <c r="L74" s="356" t="s">
        <v>66</v>
      </c>
    </row>
    <row r="75" spans="1:12">
      <c r="A75" s="360"/>
      <c r="B75" s="308"/>
      <c r="C75" s="308" t="s">
        <v>235</v>
      </c>
      <c r="D75" s="309" t="s">
        <v>236</v>
      </c>
      <c r="E75" s="310"/>
      <c r="F75" s="310"/>
      <c r="G75" s="310"/>
      <c r="H75" s="310"/>
      <c r="I75" s="310"/>
      <c r="J75" s="360" t="s">
        <v>237</v>
      </c>
      <c r="K75" s="360" t="s">
        <v>238</v>
      </c>
      <c r="L75" s="360" t="s">
        <v>72</v>
      </c>
    </row>
    <row r="76" spans="1:12">
      <c r="A76" s="360"/>
      <c r="B76" s="412"/>
      <c r="C76" s="308" t="s">
        <v>239</v>
      </c>
      <c r="D76" s="309"/>
      <c r="E76" s="310"/>
      <c r="F76" s="310"/>
      <c r="G76" s="310"/>
      <c r="H76" s="310"/>
      <c r="I76" s="310"/>
      <c r="J76" s="420" t="s">
        <v>240</v>
      </c>
      <c r="K76" s="360" t="s">
        <v>241</v>
      </c>
      <c r="L76" s="360"/>
    </row>
    <row r="77" spans="1:12">
      <c r="A77" s="362"/>
      <c r="B77" s="609"/>
      <c r="C77" s="313"/>
      <c r="D77" s="314"/>
      <c r="E77" s="315"/>
      <c r="F77" s="315"/>
      <c r="G77" s="315"/>
      <c r="H77" s="315"/>
      <c r="I77" s="315"/>
      <c r="J77" s="365"/>
      <c r="K77" s="362" t="s">
        <v>242</v>
      </c>
      <c r="L77" s="362"/>
    </row>
    <row r="78" spans="1:12">
      <c r="A78" s="356">
        <v>19</v>
      </c>
      <c r="B78" s="304" t="s">
        <v>243</v>
      </c>
      <c r="C78" s="304" t="s">
        <v>244</v>
      </c>
      <c r="D78" s="305" t="s">
        <v>245</v>
      </c>
      <c r="E78" s="311">
        <v>250000</v>
      </c>
      <c r="F78" s="311">
        <v>250000</v>
      </c>
      <c r="G78" s="311">
        <v>250000</v>
      </c>
      <c r="H78" s="311">
        <v>250000</v>
      </c>
      <c r="I78" s="311">
        <v>250000</v>
      </c>
      <c r="J78" s="361" t="s">
        <v>97</v>
      </c>
      <c r="K78" s="356" t="s">
        <v>228</v>
      </c>
      <c r="L78" s="356" t="s">
        <v>66</v>
      </c>
    </row>
    <row r="79" spans="1:12">
      <c r="A79" s="360"/>
      <c r="B79" s="412"/>
      <c r="C79" s="308" t="s">
        <v>246</v>
      </c>
      <c r="D79" s="309" t="s">
        <v>247</v>
      </c>
      <c r="E79" s="310"/>
      <c r="F79" s="310"/>
      <c r="G79" s="310"/>
      <c r="H79" s="310"/>
      <c r="I79" s="310"/>
      <c r="J79" s="360" t="s">
        <v>237</v>
      </c>
      <c r="K79" s="360" t="s">
        <v>248</v>
      </c>
      <c r="L79" s="360" t="s">
        <v>72</v>
      </c>
    </row>
    <row r="80" spans="1:12">
      <c r="A80" s="362"/>
      <c r="B80" s="609"/>
      <c r="C80" s="313"/>
      <c r="D80" s="314"/>
      <c r="E80" s="315"/>
      <c r="F80" s="315"/>
      <c r="G80" s="315"/>
      <c r="H80" s="315"/>
      <c r="I80" s="315"/>
      <c r="J80" s="421" t="s">
        <v>240</v>
      </c>
      <c r="K80" s="362" t="s">
        <v>249</v>
      </c>
      <c r="L80" s="362"/>
    </row>
    <row r="81" spans="1:12">
      <c r="A81" s="571">
        <v>20</v>
      </c>
      <c r="B81" s="304" t="s">
        <v>250</v>
      </c>
      <c r="C81" s="304" t="s">
        <v>251</v>
      </c>
      <c r="D81" s="305" t="s">
        <v>252</v>
      </c>
      <c r="E81" s="311">
        <v>100000</v>
      </c>
      <c r="F81" s="311">
        <v>100000</v>
      </c>
      <c r="G81" s="311">
        <v>100000</v>
      </c>
      <c r="H81" s="311">
        <v>100000</v>
      </c>
      <c r="I81" s="311">
        <v>100000</v>
      </c>
      <c r="J81" s="361" t="s">
        <v>114</v>
      </c>
      <c r="K81" s="356" t="s">
        <v>253</v>
      </c>
      <c r="L81" s="356" t="s">
        <v>66</v>
      </c>
    </row>
    <row r="82" spans="1:12">
      <c r="A82" s="360"/>
      <c r="B82" s="308" t="s">
        <v>254</v>
      </c>
      <c r="C82" s="308" t="s">
        <v>255</v>
      </c>
      <c r="D82" s="309" t="s">
        <v>256</v>
      </c>
      <c r="E82" s="317"/>
      <c r="F82" s="318"/>
      <c r="G82" s="318"/>
      <c r="H82" s="318"/>
      <c r="I82" s="318"/>
      <c r="J82" s="360" t="s">
        <v>257</v>
      </c>
      <c r="K82" s="360" t="s">
        <v>258</v>
      </c>
      <c r="L82" s="360" t="s">
        <v>72</v>
      </c>
    </row>
    <row r="83" spans="1:12">
      <c r="A83" s="360"/>
      <c r="B83" s="308"/>
      <c r="C83" s="308" t="s">
        <v>259</v>
      </c>
      <c r="D83" s="309"/>
      <c r="E83" s="318"/>
      <c r="F83" s="318"/>
      <c r="G83" s="318"/>
      <c r="H83" s="318"/>
      <c r="I83" s="318"/>
      <c r="J83" s="420" t="s">
        <v>223</v>
      </c>
      <c r="K83" s="360" t="s">
        <v>260</v>
      </c>
      <c r="L83" s="360"/>
    </row>
    <row r="84" spans="1:12">
      <c r="A84" s="360"/>
      <c r="B84" s="308"/>
      <c r="C84" s="308" t="s">
        <v>261</v>
      </c>
      <c r="D84" s="309"/>
      <c r="E84" s="318"/>
      <c r="F84" s="318"/>
      <c r="G84" s="318"/>
      <c r="H84" s="318"/>
      <c r="I84" s="318"/>
      <c r="J84" s="360" t="s">
        <v>81</v>
      </c>
      <c r="K84" s="360" t="s">
        <v>262</v>
      </c>
      <c r="L84" s="360"/>
    </row>
    <row r="85" spans="1:12">
      <c r="A85" s="362"/>
      <c r="B85" s="313"/>
      <c r="C85" s="313" t="s">
        <v>263</v>
      </c>
      <c r="D85" s="314"/>
      <c r="E85" s="322"/>
      <c r="F85" s="322"/>
      <c r="G85" s="322"/>
      <c r="H85" s="322"/>
      <c r="I85" s="322"/>
      <c r="J85" s="362"/>
      <c r="K85" s="362"/>
      <c r="L85" s="362"/>
    </row>
    <row r="86" spans="1:12">
      <c r="A86" s="572">
        <v>21</v>
      </c>
      <c r="B86" s="336" t="s">
        <v>264</v>
      </c>
      <c r="C86" s="325" t="s">
        <v>265</v>
      </c>
      <c r="D86" s="326" t="s">
        <v>266</v>
      </c>
      <c r="E86" s="306">
        <v>50000</v>
      </c>
      <c r="F86" s="306">
        <v>50000</v>
      </c>
      <c r="G86" s="306">
        <v>50000</v>
      </c>
      <c r="H86" s="306">
        <v>50000</v>
      </c>
      <c r="I86" s="306">
        <v>50000</v>
      </c>
      <c r="J86" s="503" t="s">
        <v>64</v>
      </c>
      <c r="K86" s="572" t="s">
        <v>267</v>
      </c>
      <c r="L86" s="572" t="s">
        <v>130</v>
      </c>
    </row>
    <row r="87" spans="1:12">
      <c r="A87" s="372"/>
      <c r="B87" s="338" t="s">
        <v>268</v>
      </c>
      <c r="C87" s="329" t="s">
        <v>269</v>
      </c>
      <c r="D87" s="330" t="s">
        <v>270</v>
      </c>
      <c r="E87" s="331"/>
      <c r="F87" s="331"/>
      <c r="G87" s="331"/>
      <c r="H87" s="331"/>
      <c r="I87" s="331"/>
      <c r="J87" s="380" t="s">
        <v>116</v>
      </c>
      <c r="K87" s="372" t="s">
        <v>271</v>
      </c>
      <c r="L87" s="372"/>
    </row>
    <row r="88" spans="1:12">
      <c r="A88" s="372"/>
      <c r="B88" s="610" t="s">
        <v>272</v>
      </c>
      <c r="C88" s="329" t="s">
        <v>273</v>
      </c>
      <c r="D88" s="333"/>
      <c r="E88" s="331"/>
      <c r="F88" s="331"/>
      <c r="G88" s="331"/>
      <c r="H88" s="331"/>
      <c r="I88" s="331"/>
      <c r="J88" s="380" t="s">
        <v>274</v>
      </c>
      <c r="K88" s="368" t="s">
        <v>275</v>
      </c>
      <c r="L88" s="372"/>
    </row>
    <row r="89" spans="1:12">
      <c r="A89" s="372"/>
      <c r="B89" s="338" t="s">
        <v>276</v>
      </c>
      <c r="C89" s="329" t="s">
        <v>277</v>
      </c>
      <c r="D89" s="330"/>
      <c r="E89" s="339"/>
      <c r="F89" s="339"/>
      <c r="G89" s="332"/>
      <c r="H89" s="339"/>
      <c r="I89" s="339"/>
      <c r="J89" s="370"/>
      <c r="K89" s="368" t="s">
        <v>278</v>
      </c>
      <c r="L89" s="368"/>
    </row>
    <row r="90" spans="1:12">
      <c r="A90" s="372"/>
      <c r="B90" s="368"/>
      <c r="C90" s="329"/>
      <c r="D90" s="611"/>
      <c r="E90" s="332"/>
      <c r="F90" s="339"/>
      <c r="G90" s="339"/>
      <c r="H90" s="339"/>
      <c r="I90" s="339"/>
      <c r="J90" s="368"/>
      <c r="K90" s="368" t="s">
        <v>279</v>
      </c>
      <c r="L90" s="368"/>
    </row>
    <row r="91" spans="1:12">
      <c r="A91" s="365"/>
      <c r="B91" s="533"/>
      <c r="C91" s="533"/>
      <c r="D91" s="533"/>
      <c r="E91" s="315"/>
      <c r="F91" s="315"/>
      <c r="G91" s="315"/>
      <c r="H91" s="315"/>
      <c r="I91" s="315"/>
      <c r="J91" s="365"/>
      <c r="K91" s="365"/>
      <c r="L91" s="365"/>
    </row>
    <row r="92" spans="1:12">
      <c r="A92" s="572">
        <v>22</v>
      </c>
      <c r="B92" s="612" t="s">
        <v>280</v>
      </c>
      <c r="C92" s="349" t="s">
        <v>281</v>
      </c>
      <c r="D92" s="349" t="s">
        <v>282</v>
      </c>
      <c r="E92" s="613">
        <v>500000</v>
      </c>
      <c r="F92" s="613">
        <v>500000</v>
      </c>
      <c r="G92" s="613">
        <v>500000</v>
      </c>
      <c r="H92" s="613">
        <v>500000</v>
      </c>
      <c r="I92" s="613">
        <v>500000</v>
      </c>
      <c r="J92" s="622" t="s">
        <v>283</v>
      </c>
      <c r="K92" s="382" t="s">
        <v>284</v>
      </c>
      <c r="L92" s="382" t="s">
        <v>285</v>
      </c>
    </row>
    <row r="93" spans="1:12">
      <c r="A93" s="384"/>
      <c r="B93" s="614" t="s">
        <v>286</v>
      </c>
      <c r="C93" s="352" t="s">
        <v>287</v>
      </c>
      <c r="D93" s="352" t="s">
        <v>288</v>
      </c>
      <c r="E93" s="615"/>
      <c r="F93" s="615"/>
      <c r="G93" s="615"/>
      <c r="H93" s="615"/>
      <c r="I93" s="615"/>
      <c r="J93" s="623" t="s">
        <v>289</v>
      </c>
      <c r="K93" s="384" t="s">
        <v>290</v>
      </c>
      <c r="L93" s="384"/>
    </row>
    <row r="94" spans="1:12">
      <c r="A94" s="384"/>
      <c r="B94" s="614" t="s">
        <v>291</v>
      </c>
      <c r="C94" s="352" t="s">
        <v>292</v>
      </c>
      <c r="D94" s="352" t="s">
        <v>293</v>
      </c>
      <c r="E94" s="615"/>
      <c r="F94" s="615"/>
      <c r="G94" s="615"/>
      <c r="H94" s="615"/>
      <c r="I94" s="615"/>
      <c r="J94" s="623" t="s">
        <v>294</v>
      </c>
      <c r="K94" s="384" t="s">
        <v>295</v>
      </c>
      <c r="L94" s="384"/>
    </row>
    <row r="95" spans="1:12">
      <c r="A95" s="384"/>
      <c r="B95" s="352"/>
      <c r="C95" s="352" t="s">
        <v>296</v>
      </c>
      <c r="D95" s="352"/>
      <c r="E95" s="615"/>
      <c r="F95" s="615"/>
      <c r="G95" s="615"/>
      <c r="H95" s="615"/>
      <c r="I95" s="615"/>
      <c r="J95" s="623"/>
      <c r="K95" s="384" t="s">
        <v>297</v>
      </c>
      <c r="L95" s="384"/>
    </row>
    <row r="96" spans="1:12">
      <c r="A96" s="384"/>
      <c r="B96" s="352"/>
      <c r="C96" s="352" t="s">
        <v>298</v>
      </c>
      <c r="D96" s="352"/>
      <c r="E96" s="615"/>
      <c r="F96" s="615"/>
      <c r="G96" s="615"/>
      <c r="H96" s="615"/>
      <c r="I96" s="615"/>
      <c r="J96" s="623"/>
      <c r="K96" s="384" t="s">
        <v>299</v>
      </c>
      <c r="L96" s="384"/>
    </row>
    <row r="97" spans="1:12">
      <c r="A97" s="418"/>
      <c r="B97" s="616"/>
      <c r="C97" s="387" t="s">
        <v>300</v>
      </c>
      <c r="D97" s="387"/>
      <c r="E97" s="617"/>
      <c r="F97" s="617"/>
      <c r="G97" s="617"/>
      <c r="H97" s="617"/>
      <c r="I97" s="617"/>
      <c r="J97" s="624"/>
      <c r="K97" s="418"/>
      <c r="L97" s="418"/>
    </row>
    <row r="98" spans="1:12">
      <c r="A98" s="382">
        <v>23</v>
      </c>
      <c r="B98" s="349" t="s">
        <v>301</v>
      </c>
      <c r="C98" s="349" t="s">
        <v>302</v>
      </c>
      <c r="D98" s="349" t="s">
        <v>303</v>
      </c>
      <c r="E98" s="613"/>
      <c r="F98" s="613"/>
      <c r="G98" s="613"/>
      <c r="H98" s="613">
        <v>300000</v>
      </c>
      <c r="I98" s="613"/>
      <c r="J98" s="382" t="s">
        <v>304</v>
      </c>
      <c r="K98" s="382" t="s">
        <v>304</v>
      </c>
      <c r="L98" s="382" t="s">
        <v>285</v>
      </c>
    </row>
    <row r="99" spans="1:12">
      <c r="A99" s="384"/>
      <c r="B99" s="352" t="s">
        <v>305</v>
      </c>
      <c r="C99" s="352" t="s">
        <v>306</v>
      </c>
      <c r="D99" s="352" t="s">
        <v>307</v>
      </c>
      <c r="E99" s="615"/>
      <c r="F99" s="615"/>
      <c r="G99" s="615"/>
      <c r="H99" s="615"/>
      <c r="I99" s="615"/>
      <c r="J99" s="384" t="s">
        <v>308</v>
      </c>
      <c r="K99" s="384" t="s">
        <v>308</v>
      </c>
      <c r="L99" s="384"/>
    </row>
    <row r="100" spans="1:12">
      <c r="A100" s="384"/>
      <c r="B100" s="352" t="s">
        <v>309</v>
      </c>
      <c r="C100" s="352" t="s">
        <v>310</v>
      </c>
      <c r="D100" s="352"/>
      <c r="E100" s="615"/>
      <c r="F100" s="615"/>
      <c r="G100" s="615"/>
      <c r="H100" s="615"/>
      <c r="I100" s="615"/>
      <c r="J100" s="384" t="s">
        <v>311</v>
      </c>
      <c r="K100" s="384" t="s">
        <v>311</v>
      </c>
      <c r="L100" s="384"/>
    </row>
    <row r="101" spans="1:12">
      <c r="A101" s="384"/>
      <c r="B101" s="352"/>
      <c r="C101" s="352" t="s">
        <v>312</v>
      </c>
      <c r="D101" s="352"/>
      <c r="E101" s="615"/>
      <c r="F101" s="615"/>
      <c r="G101" s="615"/>
      <c r="H101" s="615"/>
      <c r="I101" s="615"/>
      <c r="J101" s="384" t="s">
        <v>312</v>
      </c>
      <c r="K101" s="384" t="s">
        <v>312</v>
      </c>
      <c r="L101" s="384"/>
    </row>
    <row r="102" spans="1:12">
      <c r="A102" s="418"/>
      <c r="B102" s="387"/>
      <c r="C102" s="387"/>
      <c r="D102" s="387"/>
      <c r="E102" s="617"/>
      <c r="F102" s="617"/>
      <c r="G102" s="617"/>
      <c r="H102" s="617"/>
      <c r="I102" s="617"/>
      <c r="J102" s="418"/>
      <c r="K102" s="418"/>
      <c r="L102" s="418"/>
    </row>
    <row r="103" s="22" customFormat="1" spans="1:13">
      <c r="A103" s="571">
        <v>24</v>
      </c>
      <c r="B103" s="305" t="s">
        <v>313</v>
      </c>
      <c r="C103" s="305" t="s">
        <v>314</v>
      </c>
      <c r="D103" s="305" t="s">
        <v>315</v>
      </c>
      <c r="E103" s="306"/>
      <c r="F103" s="306">
        <v>500000</v>
      </c>
      <c r="G103" s="306"/>
      <c r="H103" s="618"/>
      <c r="I103" s="306"/>
      <c r="J103" s="361" t="s">
        <v>97</v>
      </c>
      <c r="K103" s="356" t="s">
        <v>316</v>
      </c>
      <c r="L103" s="356" t="s">
        <v>130</v>
      </c>
      <c r="M103" s="298"/>
    </row>
    <row r="104" s="22" customFormat="1" spans="1:13">
      <c r="A104" s="360"/>
      <c r="B104" s="309" t="s">
        <v>317</v>
      </c>
      <c r="C104" s="309" t="s">
        <v>318</v>
      </c>
      <c r="D104" s="309" t="s">
        <v>319</v>
      </c>
      <c r="E104" s="310"/>
      <c r="F104" s="310"/>
      <c r="G104" s="310"/>
      <c r="H104" s="310"/>
      <c r="I104" s="310"/>
      <c r="J104" s="360" t="s">
        <v>320</v>
      </c>
      <c r="K104" s="360" t="s">
        <v>321</v>
      </c>
      <c r="L104" s="360"/>
      <c r="M104" s="298"/>
    </row>
    <row r="105" s="22" customFormat="1" spans="1:13">
      <c r="A105" s="360"/>
      <c r="B105" s="309" t="s">
        <v>157</v>
      </c>
      <c r="C105" s="309"/>
      <c r="D105" s="309"/>
      <c r="E105" s="310"/>
      <c r="F105" s="310"/>
      <c r="G105" s="310"/>
      <c r="H105" s="310"/>
      <c r="I105" s="310"/>
      <c r="J105" s="360" t="s">
        <v>322</v>
      </c>
      <c r="K105" s="360" t="s">
        <v>323</v>
      </c>
      <c r="L105" s="360"/>
      <c r="M105" s="298"/>
    </row>
    <row r="106" s="22" customFormat="1" spans="1:13">
      <c r="A106" s="360"/>
      <c r="B106" s="309" t="s">
        <v>309</v>
      </c>
      <c r="C106" s="309"/>
      <c r="D106" s="309"/>
      <c r="E106" s="310"/>
      <c r="F106" s="310"/>
      <c r="G106" s="310"/>
      <c r="H106" s="310"/>
      <c r="I106" s="310"/>
      <c r="J106" s="360" t="s">
        <v>324</v>
      </c>
      <c r="K106" s="360" t="s">
        <v>325</v>
      </c>
      <c r="L106" s="360"/>
      <c r="M106" s="298"/>
    </row>
    <row r="107" s="22" customFormat="1" spans="1:13">
      <c r="A107" s="362"/>
      <c r="B107" s="314"/>
      <c r="C107" s="314"/>
      <c r="D107" s="314"/>
      <c r="E107" s="315"/>
      <c r="F107" s="315"/>
      <c r="G107" s="315"/>
      <c r="H107" s="315"/>
      <c r="I107" s="315"/>
      <c r="J107" s="362" t="s">
        <v>326</v>
      </c>
      <c r="K107" s="362"/>
      <c r="L107" s="362"/>
      <c r="M107" s="298"/>
    </row>
    <row r="108" s="22" customFormat="1" spans="1:13">
      <c r="A108" s="571">
        <v>25</v>
      </c>
      <c r="B108" s="305" t="s">
        <v>327</v>
      </c>
      <c r="C108" s="305" t="s">
        <v>328</v>
      </c>
      <c r="D108" s="305" t="s">
        <v>329</v>
      </c>
      <c r="E108" s="306"/>
      <c r="F108" s="306"/>
      <c r="G108" s="306"/>
      <c r="H108" s="619"/>
      <c r="I108" s="306">
        <v>200000</v>
      </c>
      <c r="J108" s="361" t="s">
        <v>97</v>
      </c>
      <c r="K108" s="356" t="s">
        <v>330</v>
      </c>
      <c r="L108" s="356" t="s">
        <v>130</v>
      </c>
      <c r="M108" s="298"/>
    </row>
    <row r="109" s="22" customFormat="1" spans="1:13">
      <c r="A109" s="360"/>
      <c r="B109" s="309" t="s">
        <v>157</v>
      </c>
      <c r="C109" s="309" t="s">
        <v>331</v>
      </c>
      <c r="D109" s="309" t="s">
        <v>332</v>
      </c>
      <c r="E109" s="310"/>
      <c r="F109" s="310"/>
      <c r="G109" s="310"/>
      <c r="H109" s="310"/>
      <c r="I109" s="310"/>
      <c r="J109" s="360" t="s">
        <v>320</v>
      </c>
      <c r="K109" s="360" t="s">
        <v>333</v>
      </c>
      <c r="L109" s="360"/>
      <c r="M109" s="298"/>
    </row>
    <row r="110" s="22" customFormat="1" spans="1:13">
      <c r="A110" s="360"/>
      <c r="B110" s="309" t="s">
        <v>309</v>
      </c>
      <c r="C110" s="309"/>
      <c r="D110" s="309" t="s">
        <v>334</v>
      </c>
      <c r="E110" s="310"/>
      <c r="F110" s="310"/>
      <c r="G110" s="310"/>
      <c r="H110" s="310"/>
      <c r="I110" s="310"/>
      <c r="J110" s="360" t="s">
        <v>335</v>
      </c>
      <c r="K110" s="360" t="s">
        <v>336</v>
      </c>
      <c r="L110" s="360"/>
      <c r="M110" s="298"/>
    </row>
    <row r="111" s="22" customFormat="1" spans="1:13">
      <c r="A111" s="362"/>
      <c r="B111" s="314"/>
      <c r="C111" s="314"/>
      <c r="D111" s="314"/>
      <c r="E111" s="315"/>
      <c r="F111" s="315"/>
      <c r="G111" s="315"/>
      <c r="H111" s="315"/>
      <c r="I111" s="315"/>
      <c r="J111" s="362" t="s">
        <v>326</v>
      </c>
      <c r="K111" s="362"/>
      <c r="L111" s="362"/>
      <c r="M111" s="298"/>
    </row>
    <row r="112" s="22" customFormat="1" spans="1:13">
      <c r="A112" s="356">
        <v>26</v>
      </c>
      <c r="B112" s="305" t="s">
        <v>337</v>
      </c>
      <c r="C112" s="305" t="s">
        <v>338</v>
      </c>
      <c r="D112" s="305" t="s">
        <v>339</v>
      </c>
      <c r="E112" s="620"/>
      <c r="F112" s="306">
        <v>200000</v>
      </c>
      <c r="G112" s="620"/>
      <c r="H112" s="619"/>
      <c r="I112" s="306"/>
      <c r="J112" s="356" t="s">
        <v>97</v>
      </c>
      <c r="K112" s="356" t="s">
        <v>340</v>
      </c>
      <c r="L112" s="356" t="s">
        <v>130</v>
      </c>
      <c r="M112" s="298"/>
    </row>
    <row r="113" s="22" customFormat="1" spans="1:13">
      <c r="A113" s="360"/>
      <c r="B113" s="309" t="s">
        <v>157</v>
      </c>
      <c r="C113" s="309" t="s">
        <v>341</v>
      </c>
      <c r="D113" s="309" t="s">
        <v>342</v>
      </c>
      <c r="E113" s="310"/>
      <c r="F113" s="310"/>
      <c r="G113" s="310"/>
      <c r="H113" s="310"/>
      <c r="I113" s="310"/>
      <c r="J113" s="360" t="s">
        <v>343</v>
      </c>
      <c r="K113" s="360" t="s">
        <v>344</v>
      </c>
      <c r="L113" s="360"/>
      <c r="M113" s="298"/>
    </row>
    <row r="114" s="22" customFormat="1" spans="1:13">
      <c r="A114" s="362"/>
      <c r="B114" s="314" t="s">
        <v>309</v>
      </c>
      <c r="C114" s="314"/>
      <c r="D114" s="314"/>
      <c r="E114" s="315"/>
      <c r="F114" s="315"/>
      <c r="G114" s="315"/>
      <c r="H114" s="315"/>
      <c r="I114" s="315"/>
      <c r="J114" s="362" t="s">
        <v>345</v>
      </c>
      <c r="K114" s="362" t="s">
        <v>346</v>
      </c>
      <c r="L114" s="362"/>
      <c r="M114" s="298"/>
    </row>
    <row r="115" s="22" customFormat="1" spans="1:13">
      <c r="A115" s="356">
        <v>27</v>
      </c>
      <c r="B115" s="305" t="s">
        <v>347</v>
      </c>
      <c r="C115" s="305" t="s">
        <v>348</v>
      </c>
      <c r="D115" s="305" t="s">
        <v>349</v>
      </c>
      <c r="E115" s="620"/>
      <c r="F115" s="620"/>
      <c r="G115" s="526">
        <v>400000</v>
      </c>
      <c r="H115" s="619"/>
      <c r="I115" s="526"/>
      <c r="J115" s="356" t="s">
        <v>97</v>
      </c>
      <c r="K115" s="356" t="s">
        <v>340</v>
      </c>
      <c r="L115" s="356" t="s">
        <v>130</v>
      </c>
      <c r="M115" s="298"/>
    </row>
    <row r="116" s="22" customFormat="1" spans="1:13">
      <c r="A116" s="360"/>
      <c r="B116" s="309" t="s">
        <v>350</v>
      </c>
      <c r="C116" s="309" t="s">
        <v>351</v>
      </c>
      <c r="D116" s="309" t="s">
        <v>309</v>
      </c>
      <c r="E116" s="310"/>
      <c r="F116" s="310"/>
      <c r="G116" s="310"/>
      <c r="H116" s="552"/>
      <c r="I116" s="552"/>
      <c r="J116" s="360" t="s">
        <v>343</v>
      </c>
      <c r="K116" s="360" t="s">
        <v>344</v>
      </c>
      <c r="L116" s="360"/>
      <c r="M116" s="298"/>
    </row>
    <row r="117" s="22" customFormat="1" spans="1:13">
      <c r="A117" s="362"/>
      <c r="B117" s="314" t="s">
        <v>309</v>
      </c>
      <c r="C117" s="314"/>
      <c r="D117" s="314"/>
      <c r="E117" s="315"/>
      <c r="F117" s="315"/>
      <c r="G117" s="315"/>
      <c r="H117" s="315"/>
      <c r="I117" s="315"/>
      <c r="J117" s="362" t="s">
        <v>345</v>
      </c>
      <c r="K117" s="362" t="s">
        <v>346</v>
      </c>
      <c r="L117" s="362"/>
      <c r="M117" s="298"/>
    </row>
    <row r="118" s="22" customFormat="1" spans="1:13">
      <c r="A118" s="356">
        <v>28</v>
      </c>
      <c r="B118" s="305" t="s">
        <v>352</v>
      </c>
      <c r="C118" s="305" t="s">
        <v>353</v>
      </c>
      <c r="D118" s="305" t="s">
        <v>354</v>
      </c>
      <c r="E118" s="620"/>
      <c r="F118" s="620"/>
      <c r="G118" s="526">
        <v>90000</v>
      </c>
      <c r="H118" s="619"/>
      <c r="I118" s="526"/>
      <c r="J118" s="361" t="s">
        <v>97</v>
      </c>
      <c r="K118" s="356" t="s">
        <v>355</v>
      </c>
      <c r="L118" s="356" t="s">
        <v>130</v>
      </c>
      <c r="M118" s="298"/>
    </row>
    <row r="119" s="22" customFormat="1" spans="1:13">
      <c r="A119" s="360"/>
      <c r="B119" s="309" t="s">
        <v>350</v>
      </c>
      <c r="C119" s="309" t="s">
        <v>356</v>
      </c>
      <c r="D119" s="309" t="s">
        <v>357</v>
      </c>
      <c r="E119" s="310"/>
      <c r="F119" s="310"/>
      <c r="G119" s="310"/>
      <c r="H119" s="552"/>
      <c r="I119" s="552"/>
      <c r="J119" s="360" t="s">
        <v>320</v>
      </c>
      <c r="K119" s="360" t="s">
        <v>358</v>
      </c>
      <c r="L119" s="360"/>
      <c r="M119" s="298"/>
    </row>
    <row r="120" s="22" customFormat="1" spans="1:13">
      <c r="A120" s="362"/>
      <c r="B120" s="314" t="s">
        <v>309</v>
      </c>
      <c r="C120" s="314"/>
      <c r="D120" s="314"/>
      <c r="E120" s="315"/>
      <c r="F120" s="315"/>
      <c r="G120" s="315"/>
      <c r="H120" s="621"/>
      <c r="I120" s="621"/>
      <c r="J120" s="362" t="s">
        <v>359</v>
      </c>
      <c r="K120" s="362" t="s">
        <v>360</v>
      </c>
      <c r="L120" s="362"/>
      <c r="M120" s="298"/>
    </row>
    <row r="121" s="22" customFormat="1" spans="1:13">
      <c r="A121" s="356">
        <v>29</v>
      </c>
      <c r="B121" s="305" t="s">
        <v>361</v>
      </c>
      <c r="C121" s="305" t="s">
        <v>362</v>
      </c>
      <c r="D121" s="305" t="s">
        <v>363</v>
      </c>
      <c r="E121" s="620"/>
      <c r="F121" s="620"/>
      <c r="G121" s="620"/>
      <c r="H121" s="526">
        <v>70000</v>
      </c>
      <c r="I121" s="526"/>
      <c r="J121" s="361" t="s">
        <v>97</v>
      </c>
      <c r="K121" s="356" t="s">
        <v>364</v>
      </c>
      <c r="L121" s="356" t="s">
        <v>130</v>
      </c>
      <c r="M121" s="298"/>
    </row>
    <row r="122" s="22" customFormat="1" spans="1:13">
      <c r="A122" s="360"/>
      <c r="B122" s="309" t="s">
        <v>350</v>
      </c>
      <c r="C122" s="309" t="s">
        <v>365</v>
      </c>
      <c r="D122" s="309" t="s">
        <v>366</v>
      </c>
      <c r="E122" s="310"/>
      <c r="F122" s="310"/>
      <c r="G122" s="310"/>
      <c r="H122" s="310"/>
      <c r="I122" s="310"/>
      <c r="J122" s="360" t="s">
        <v>320</v>
      </c>
      <c r="K122" s="360" t="s">
        <v>367</v>
      </c>
      <c r="L122" s="360"/>
      <c r="M122" s="298"/>
    </row>
    <row r="123" s="22" customFormat="1" spans="1:13">
      <c r="A123" s="362"/>
      <c r="B123" s="314" t="s">
        <v>309</v>
      </c>
      <c r="C123" s="314"/>
      <c r="D123" s="314"/>
      <c r="E123" s="315"/>
      <c r="F123" s="315"/>
      <c r="G123" s="315"/>
      <c r="H123" s="315"/>
      <c r="I123" s="315"/>
      <c r="J123" s="362" t="s">
        <v>359</v>
      </c>
      <c r="K123" s="362" t="s">
        <v>365</v>
      </c>
      <c r="L123" s="362"/>
      <c r="M123" s="298"/>
    </row>
    <row r="124" spans="1:12">
      <c r="A124" s="382">
        <v>30</v>
      </c>
      <c r="B124" s="349" t="s">
        <v>368</v>
      </c>
      <c r="C124" s="349" t="s">
        <v>369</v>
      </c>
      <c r="D124" s="349" t="s">
        <v>370</v>
      </c>
      <c r="E124" s="613">
        <v>20000</v>
      </c>
      <c r="F124" s="613">
        <v>20000</v>
      </c>
      <c r="G124" s="613">
        <v>20000</v>
      </c>
      <c r="H124" s="613">
        <v>20000</v>
      </c>
      <c r="I124" s="613">
        <v>20000</v>
      </c>
      <c r="J124" s="622" t="s">
        <v>371</v>
      </c>
      <c r="K124" s="382" t="s">
        <v>372</v>
      </c>
      <c r="L124" s="382" t="s">
        <v>285</v>
      </c>
    </row>
    <row r="125" spans="1:12">
      <c r="A125" s="384"/>
      <c r="B125" s="352"/>
      <c r="C125" s="352" t="s">
        <v>71</v>
      </c>
      <c r="D125" s="352" t="s">
        <v>373</v>
      </c>
      <c r="E125" s="615"/>
      <c r="F125" s="615"/>
      <c r="G125" s="615"/>
      <c r="H125" s="615"/>
      <c r="I125" s="615"/>
      <c r="J125" s="623" t="s">
        <v>374</v>
      </c>
      <c r="K125" s="384" t="s">
        <v>375</v>
      </c>
      <c r="L125" s="384"/>
    </row>
    <row r="126" spans="1:12">
      <c r="A126" s="384"/>
      <c r="B126" s="352"/>
      <c r="C126" s="352"/>
      <c r="D126" s="352" t="s">
        <v>157</v>
      </c>
      <c r="E126" s="615"/>
      <c r="F126" s="615"/>
      <c r="G126" s="615"/>
      <c r="H126" s="615"/>
      <c r="I126" s="615"/>
      <c r="J126" s="623"/>
      <c r="K126" s="384" t="s">
        <v>376</v>
      </c>
      <c r="L126" s="384"/>
    </row>
    <row r="127" spans="1:12">
      <c r="A127" s="384"/>
      <c r="B127" s="352"/>
      <c r="C127" s="352"/>
      <c r="D127" s="352"/>
      <c r="E127" s="615"/>
      <c r="F127" s="615"/>
      <c r="G127" s="615"/>
      <c r="H127" s="615"/>
      <c r="I127" s="615"/>
      <c r="J127" s="623"/>
      <c r="K127" s="384" t="s">
        <v>377</v>
      </c>
      <c r="L127" s="384"/>
    </row>
    <row r="128" spans="1:12">
      <c r="A128" s="418"/>
      <c r="B128" s="387"/>
      <c r="C128" s="387"/>
      <c r="D128" s="387"/>
      <c r="E128" s="617"/>
      <c r="F128" s="617"/>
      <c r="G128" s="617"/>
      <c r="H128" s="617"/>
      <c r="I128" s="617"/>
      <c r="J128" s="624"/>
      <c r="K128" s="418"/>
      <c r="L128" s="418"/>
    </row>
    <row r="129" spans="1:12">
      <c r="A129" s="382">
        <v>31</v>
      </c>
      <c r="B129" s="349" t="s">
        <v>378</v>
      </c>
      <c r="C129" s="349" t="s">
        <v>379</v>
      </c>
      <c r="D129" s="349" t="s">
        <v>380</v>
      </c>
      <c r="E129" s="613">
        <v>1700000</v>
      </c>
      <c r="F129" s="613">
        <v>1700000</v>
      </c>
      <c r="G129" s="613">
        <v>1700000</v>
      </c>
      <c r="H129" s="613">
        <v>1700000</v>
      </c>
      <c r="I129" s="613">
        <v>1700000</v>
      </c>
      <c r="J129" s="622" t="s">
        <v>381</v>
      </c>
      <c r="K129" s="382" t="s">
        <v>184</v>
      </c>
      <c r="L129" s="382" t="s">
        <v>285</v>
      </c>
    </row>
    <row r="130" spans="1:12">
      <c r="A130" s="384"/>
      <c r="B130" s="352"/>
      <c r="C130" s="352" t="s">
        <v>382</v>
      </c>
      <c r="D130" s="352" t="s">
        <v>383</v>
      </c>
      <c r="E130" s="615"/>
      <c r="F130" s="615"/>
      <c r="G130" s="615"/>
      <c r="H130" s="615"/>
      <c r="I130" s="615"/>
      <c r="J130" s="623" t="s">
        <v>384</v>
      </c>
      <c r="K130" s="384" t="s">
        <v>385</v>
      </c>
      <c r="L130" s="384"/>
    </row>
    <row r="131" spans="1:12">
      <c r="A131" s="384"/>
      <c r="B131" s="352"/>
      <c r="C131" s="352" t="s">
        <v>386</v>
      </c>
      <c r="D131" s="352" t="s">
        <v>387</v>
      </c>
      <c r="E131" s="615"/>
      <c r="F131" s="615"/>
      <c r="G131" s="615"/>
      <c r="H131" s="615"/>
      <c r="I131" s="615"/>
      <c r="J131" s="623" t="s">
        <v>388</v>
      </c>
      <c r="K131" s="384" t="s">
        <v>389</v>
      </c>
      <c r="L131" s="384"/>
    </row>
    <row r="132" spans="1:12">
      <c r="A132" s="384"/>
      <c r="B132" s="352"/>
      <c r="C132" s="352"/>
      <c r="D132" s="352" t="s">
        <v>390</v>
      </c>
      <c r="E132" s="615"/>
      <c r="F132" s="615"/>
      <c r="G132" s="615"/>
      <c r="H132" s="615"/>
      <c r="I132" s="615"/>
      <c r="J132" s="623" t="s">
        <v>192</v>
      </c>
      <c r="K132" s="384"/>
      <c r="L132" s="384"/>
    </row>
    <row r="133" spans="1:12">
      <c r="A133" s="384"/>
      <c r="B133" s="352"/>
      <c r="C133" s="352"/>
      <c r="D133" s="352" t="s">
        <v>391</v>
      </c>
      <c r="E133" s="615"/>
      <c r="F133" s="615"/>
      <c r="G133" s="615"/>
      <c r="H133" s="615"/>
      <c r="I133" s="615"/>
      <c r="J133" s="623"/>
      <c r="K133" s="384"/>
      <c r="L133" s="384"/>
    </row>
    <row r="134" spans="1:12">
      <c r="A134" s="418"/>
      <c r="B134" s="387"/>
      <c r="C134" s="387"/>
      <c r="D134" s="387"/>
      <c r="E134" s="617"/>
      <c r="F134" s="617"/>
      <c r="G134" s="617"/>
      <c r="H134" s="617"/>
      <c r="I134" s="617"/>
      <c r="J134" s="624"/>
      <c r="K134" s="418"/>
      <c r="L134" s="418"/>
    </row>
    <row r="135" spans="1:12">
      <c r="A135" s="382">
        <v>32</v>
      </c>
      <c r="B135" s="349" t="s">
        <v>392</v>
      </c>
      <c r="C135" s="349" t="s">
        <v>393</v>
      </c>
      <c r="D135" s="349" t="s">
        <v>380</v>
      </c>
      <c r="E135" s="613">
        <v>120000</v>
      </c>
      <c r="F135" s="613">
        <v>120000</v>
      </c>
      <c r="G135" s="613">
        <v>120000</v>
      </c>
      <c r="H135" s="613">
        <v>120000</v>
      </c>
      <c r="I135" s="613">
        <v>120000</v>
      </c>
      <c r="J135" s="622" t="s">
        <v>394</v>
      </c>
      <c r="K135" s="382" t="s">
        <v>395</v>
      </c>
      <c r="L135" s="382" t="s">
        <v>285</v>
      </c>
    </row>
    <row r="136" spans="1:12">
      <c r="A136" s="384"/>
      <c r="B136" s="352" t="s">
        <v>157</v>
      </c>
      <c r="C136" s="352" t="s">
        <v>382</v>
      </c>
      <c r="D136" s="352" t="s">
        <v>157</v>
      </c>
      <c r="E136" s="615"/>
      <c r="F136" s="615"/>
      <c r="G136" s="615"/>
      <c r="H136" s="615"/>
      <c r="I136" s="615"/>
      <c r="J136" s="623" t="s">
        <v>396</v>
      </c>
      <c r="K136" s="384" t="s">
        <v>397</v>
      </c>
      <c r="L136" s="384"/>
    </row>
    <row r="137" spans="1:12">
      <c r="A137" s="384"/>
      <c r="B137" s="352"/>
      <c r="C137" s="352" t="s">
        <v>386</v>
      </c>
      <c r="D137" s="352"/>
      <c r="E137" s="615"/>
      <c r="F137" s="615" t="s">
        <v>398</v>
      </c>
      <c r="G137" s="615"/>
      <c r="H137" s="615"/>
      <c r="I137" s="615"/>
      <c r="J137" s="623" t="s">
        <v>399</v>
      </c>
      <c r="K137" s="384" t="s">
        <v>192</v>
      </c>
      <c r="L137" s="384"/>
    </row>
    <row r="138" spans="1:12">
      <c r="A138" s="418"/>
      <c r="B138" s="616"/>
      <c r="C138" s="387"/>
      <c r="D138" s="387"/>
      <c r="E138" s="617"/>
      <c r="F138" s="617"/>
      <c r="G138" s="617"/>
      <c r="H138" s="617"/>
      <c r="I138" s="617"/>
      <c r="J138" s="624"/>
      <c r="K138" s="418"/>
      <c r="L138" s="418"/>
    </row>
    <row r="139" s="500" customFormat="1" spans="1:12">
      <c r="A139" s="625">
        <v>33</v>
      </c>
      <c r="B139" s="626" t="s">
        <v>400</v>
      </c>
      <c r="C139" s="626" t="s">
        <v>401</v>
      </c>
      <c r="D139" s="626" t="s">
        <v>402</v>
      </c>
      <c r="E139" s="613">
        <v>50000</v>
      </c>
      <c r="F139" s="613">
        <v>50000</v>
      </c>
      <c r="G139" s="613">
        <v>50000</v>
      </c>
      <c r="H139" s="613">
        <v>50000</v>
      </c>
      <c r="I139" s="613">
        <v>50000</v>
      </c>
      <c r="J139" s="640" t="s">
        <v>403</v>
      </c>
      <c r="K139" s="631" t="s">
        <v>404</v>
      </c>
      <c r="L139" s="631" t="s">
        <v>66</v>
      </c>
    </row>
    <row r="140" s="500" customFormat="1" spans="1:12">
      <c r="A140" s="627"/>
      <c r="B140" s="160" t="s">
        <v>405</v>
      </c>
      <c r="C140" s="160" t="s">
        <v>406</v>
      </c>
      <c r="D140" s="160" t="s">
        <v>407</v>
      </c>
      <c r="E140" s="628"/>
      <c r="F140" s="628"/>
      <c r="G140" s="628"/>
      <c r="H140" s="628"/>
      <c r="I140" s="628"/>
      <c r="J140" s="641" t="s">
        <v>408</v>
      </c>
      <c r="K140" s="627" t="s">
        <v>409</v>
      </c>
      <c r="L140" s="627" t="s">
        <v>72</v>
      </c>
    </row>
    <row r="141" s="500" customFormat="1" spans="1:12">
      <c r="A141" s="627"/>
      <c r="B141" s="160" t="s">
        <v>410</v>
      </c>
      <c r="C141" s="160" t="s">
        <v>411</v>
      </c>
      <c r="D141" s="160" t="s">
        <v>412</v>
      </c>
      <c r="E141" s="628"/>
      <c r="F141" s="628"/>
      <c r="G141" s="628"/>
      <c r="H141" s="628"/>
      <c r="I141" s="628"/>
      <c r="J141" s="641" t="s">
        <v>413</v>
      </c>
      <c r="K141" s="627"/>
      <c r="L141" s="627"/>
    </row>
    <row r="142" s="500" customFormat="1" spans="1:12">
      <c r="A142" s="627"/>
      <c r="B142" s="160"/>
      <c r="C142" s="160" t="s">
        <v>414</v>
      </c>
      <c r="D142" s="160" t="s">
        <v>415</v>
      </c>
      <c r="E142" s="628"/>
      <c r="F142" s="628"/>
      <c r="G142" s="628"/>
      <c r="H142" s="628"/>
      <c r="I142" s="628"/>
      <c r="J142" s="641"/>
      <c r="K142" s="627"/>
      <c r="L142" s="627"/>
    </row>
    <row r="143" s="500" customFormat="1" spans="1:12">
      <c r="A143" s="627"/>
      <c r="B143" s="160"/>
      <c r="C143" s="160" t="s">
        <v>416</v>
      </c>
      <c r="D143" s="160"/>
      <c r="E143" s="628"/>
      <c r="F143" s="628"/>
      <c r="G143" s="628"/>
      <c r="H143" s="628"/>
      <c r="I143" s="628"/>
      <c r="J143" s="627"/>
      <c r="K143" s="627"/>
      <c r="L143" s="627"/>
    </row>
    <row r="144" s="500" customFormat="1" spans="1:12">
      <c r="A144" s="627"/>
      <c r="B144" s="160"/>
      <c r="C144" s="160" t="s">
        <v>417</v>
      </c>
      <c r="D144" s="160"/>
      <c r="E144" s="628"/>
      <c r="F144" s="628"/>
      <c r="G144" s="628"/>
      <c r="H144" s="628"/>
      <c r="I144" s="628"/>
      <c r="J144" s="627"/>
      <c r="K144" s="627"/>
      <c r="L144" s="627"/>
    </row>
    <row r="145" s="500" customFormat="1" spans="1:12">
      <c r="A145" s="629"/>
      <c r="B145" s="162"/>
      <c r="C145" s="162"/>
      <c r="D145" s="162"/>
      <c r="E145" s="630"/>
      <c r="F145" s="630"/>
      <c r="G145" s="630"/>
      <c r="H145" s="630"/>
      <c r="I145" s="630"/>
      <c r="J145" s="629"/>
      <c r="K145" s="629"/>
      <c r="L145" s="629"/>
    </row>
    <row r="146" s="500" customFormat="1" spans="1:12">
      <c r="A146" s="631">
        <v>34</v>
      </c>
      <c r="B146" s="626" t="s">
        <v>418</v>
      </c>
      <c r="C146" s="626" t="s">
        <v>419</v>
      </c>
      <c r="D146" s="626" t="s">
        <v>420</v>
      </c>
      <c r="E146" s="632">
        <v>10000</v>
      </c>
      <c r="F146" s="632">
        <v>10000</v>
      </c>
      <c r="G146" s="632">
        <v>10000</v>
      </c>
      <c r="H146" s="632">
        <v>10000</v>
      </c>
      <c r="I146" s="632">
        <v>10000</v>
      </c>
      <c r="J146" s="640" t="s">
        <v>97</v>
      </c>
      <c r="K146" s="631" t="s">
        <v>421</v>
      </c>
      <c r="L146" s="631" t="s">
        <v>66</v>
      </c>
    </row>
    <row r="147" s="500" customFormat="1" spans="1:12">
      <c r="A147" s="627"/>
      <c r="B147" s="160" t="s">
        <v>422</v>
      </c>
      <c r="C147" s="160" t="s">
        <v>423</v>
      </c>
      <c r="D147" s="160" t="s">
        <v>424</v>
      </c>
      <c r="E147" s="628"/>
      <c r="F147" s="628"/>
      <c r="G147" s="628"/>
      <c r="H147" s="628"/>
      <c r="I147" s="628"/>
      <c r="J147" s="641" t="s">
        <v>320</v>
      </c>
      <c r="K147" s="627" t="s">
        <v>425</v>
      </c>
      <c r="L147" s="627" t="s">
        <v>72</v>
      </c>
    </row>
    <row r="148" s="500" customFormat="1" spans="1:12">
      <c r="A148" s="627"/>
      <c r="B148" s="160"/>
      <c r="C148" s="160" t="s">
        <v>426</v>
      </c>
      <c r="D148" s="160" t="s">
        <v>427</v>
      </c>
      <c r="E148" s="628"/>
      <c r="F148" s="628"/>
      <c r="G148" s="628"/>
      <c r="H148" s="628"/>
      <c r="I148" s="628"/>
      <c r="J148" s="641" t="s">
        <v>322</v>
      </c>
      <c r="K148" s="627" t="s">
        <v>428</v>
      </c>
      <c r="L148" s="627"/>
    </row>
    <row r="149" s="500" customFormat="1" spans="1:12">
      <c r="A149" s="627"/>
      <c r="B149" s="160"/>
      <c r="C149" s="160"/>
      <c r="D149" s="160" t="s">
        <v>429</v>
      </c>
      <c r="E149" s="628"/>
      <c r="F149" s="628"/>
      <c r="G149" s="628"/>
      <c r="H149" s="628"/>
      <c r="I149" s="628"/>
      <c r="J149" s="641" t="s">
        <v>324</v>
      </c>
      <c r="K149" s="627" t="s">
        <v>430</v>
      </c>
      <c r="L149" s="627"/>
    </row>
    <row r="150" s="500" customFormat="1" spans="1:12">
      <c r="A150" s="627"/>
      <c r="B150" s="160"/>
      <c r="C150" s="160"/>
      <c r="D150" s="160" t="s">
        <v>431</v>
      </c>
      <c r="E150" s="628"/>
      <c r="F150" s="628"/>
      <c r="G150" s="628"/>
      <c r="H150" s="628"/>
      <c r="I150" s="628"/>
      <c r="J150" s="641" t="s">
        <v>326</v>
      </c>
      <c r="K150" s="627" t="s">
        <v>432</v>
      </c>
      <c r="L150" s="627"/>
    </row>
    <row r="151" s="500" customFormat="1" spans="1:12">
      <c r="A151" s="627"/>
      <c r="B151" s="160"/>
      <c r="C151" s="160"/>
      <c r="D151" s="160"/>
      <c r="E151" s="628"/>
      <c r="F151" s="628"/>
      <c r="G151" s="628"/>
      <c r="H151" s="628"/>
      <c r="I151" s="628"/>
      <c r="J151" s="641"/>
      <c r="K151" s="627" t="s">
        <v>431</v>
      </c>
      <c r="L151" s="627"/>
    </row>
    <row r="152" s="500" customFormat="1" spans="1:12">
      <c r="A152" s="629"/>
      <c r="B152" s="162"/>
      <c r="C152" s="162"/>
      <c r="D152" s="162"/>
      <c r="E152" s="630"/>
      <c r="F152" s="630"/>
      <c r="G152" s="630"/>
      <c r="H152" s="630"/>
      <c r="I152" s="630"/>
      <c r="J152" s="642"/>
      <c r="K152" s="629"/>
      <c r="L152" s="629"/>
    </row>
    <row r="153" s="500" customFormat="1" spans="1:12">
      <c r="A153" s="625">
        <v>35</v>
      </c>
      <c r="B153" s="626" t="s">
        <v>433</v>
      </c>
      <c r="C153" s="626" t="s">
        <v>434</v>
      </c>
      <c r="D153" s="626" t="s">
        <v>435</v>
      </c>
      <c r="E153" s="613">
        <v>50000</v>
      </c>
      <c r="F153" s="613">
        <v>50000</v>
      </c>
      <c r="G153" s="613">
        <v>50000</v>
      </c>
      <c r="H153" s="613">
        <v>50000</v>
      </c>
      <c r="I153" s="613">
        <v>50000</v>
      </c>
      <c r="J153" s="631" t="s">
        <v>436</v>
      </c>
      <c r="K153" s="631" t="s">
        <v>437</v>
      </c>
      <c r="L153" s="631" t="s">
        <v>66</v>
      </c>
    </row>
    <row r="154" s="500" customFormat="1" spans="1:12">
      <c r="A154" s="627"/>
      <c r="B154" s="160" t="s">
        <v>438</v>
      </c>
      <c r="C154" s="160" t="s">
        <v>439</v>
      </c>
      <c r="D154" s="160" t="s">
        <v>440</v>
      </c>
      <c r="E154" s="628"/>
      <c r="F154" s="628"/>
      <c r="G154" s="628"/>
      <c r="H154" s="628"/>
      <c r="I154" s="628"/>
      <c r="J154" s="627" t="s">
        <v>441</v>
      </c>
      <c r="K154" s="627" t="s">
        <v>442</v>
      </c>
      <c r="L154" s="627" t="s">
        <v>72</v>
      </c>
    </row>
    <row r="155" s="500" customFormat="1" spans="1:12">
      <c r="A155" s="627"/>
      <c r="B155" s="160"/>
      <c r="C155" s="160" t="s">
        <v>443</v>
      </c>
      <c r="D155" s="160" t="s">
        <v>444</v>
      </c>
      <c r="E155" s="628"/>
      <c r="F155" s="628"/>
      <c r="G155" s="628"/>
      <c r="H155" s="628"/>
      <c r="I155" s="628"/>
      <c r="J155" s="627" t="s">
        <v>445</v>
      </c>
      <c r="K155" s="627" t="s">
        <v>446</v>
      </c>
      <c r="L155" s="627"/>
    </row>
    <row r="156" s="500" customFormat="1" spans="1:12">
      <c r="A156" s="627"/>
      <c r="B156" s="160"/>
      <c r="C156" s="160" t="s">
        <v>447</v>
      </c>
      <c r="D156" s="160"/>
      <c r="E156" s="628"/>
      <c r="F156" s="628"/>
      <c r="G156" s="628"/>
      <c r="H156" s="628"/>
      <c r="I156" s="628"/>
      <c r="J156" s="627" t="s">
        <v>446</v>
      </c>
      <c r="K156" s="627"/>
      <c r="L156" s="627"/>
    </row>
    <row r="157" s="500" customFormat="1" spans="1:12">
      <c r="A157" s="629"/>
      <c r="B157" s="162"/>
      <c r="C157" s="162"/>
      <c r="D157" s="162"/>
      <c r="E157" s="630"/>
      <c r="F157" s="630"/>
      <c r="G157" s="630"/>
      <c r="H157" s="630"/>
      <c r="I157" s="630"/>
      <c r="J157" s="629"/>
      <c r="K157" s="629"/>
      <c r="L157" s="629"/>
    </row>
    <row r="158" s="500" customFormat="1" spans="1:12">
      <c r="A158" s="633">
        <v>36</v>
      </c>
      <c r="B158" s="336" t="s">
        <v>448</v>
      </c>
      <c r="C158" s="325" t="s">
        <v>449</v>
      </c>
      <c r="D158" s="326" t="s">
        <v>450</v>
      </c>
      <c r="E158" s="526">
        <v>50000</v>
      </c>
      <c r="F158" s="526">
        <v>50000</v>
      </c>
      <c r="G158" s="526">
        <v>50000</v>
      </c>
      <c r="H158" s="526">
        <v>50000</v>
      </c>
      <c r="I158" s="526">
        <v>50000</v>
      </c>
      <c r="J158" s="374" t="s">
        <v>451</v>
      </c>
      <c r="K158" s="366" t="s">
        <v>452</v>
      </c>
      <c r="L158" s="366" t="s">
        <v>130</v>
      </c>
    </row>
    <row r="159" s="500" customFormat="1" spans="1:12">
      <c r="A159" s="634"/>
      <c r="B159" s="338" t="s">
        <v>453</v>
      </c>
      <c r="C159" s="329" t="s">
        <v>454</v>
      </c>
      <c r="D159" s="330" t="s">
        <v>455</v>
      </c>
      <c r="E159" s="331"/>
      <c r="F159" s="331"/>
      <c r="G159" s="331"/>
      <c r="H159" s="331"/>
      <c r="I159" s="331"/>
      <c r="J159" s="370" t="s">
        <v>456</v>
      </c>
      <c r="K159" s="368" t="s">
        <v>457</v>
      </c>
      <c r="L159" s="368"/>
    </row>
    <row r="160" s="500" customFormat="1" spans="1:12">
      <c r="A160" s="634"/>
      <c r="B160" s="338" t="s">
        <v>458</v>
      </c>
      <c r="C160" s="329" t="s">
        <v>459</v>
      </c>
      <c r="D160" s="330" t="s">
        <v>460</v>
      </c>
      <c r="E160" s="331"/>
      <c r="F160" s="331"/>
      <c r="G160" s="331"/>
      <c r="H160" s="331"/>
      <c r="I160" s="331"/>
      <c r="J160" s="370" t="s">
        <v>461</v>
      </c>
      <c r="K160" s="368" t="s">
        <v>462</v>
      </c>
      <c r="L160" s="368"/>
    </row>
    <row r="161" s="500" customFormat="1" spans="1:12">
      <c r="A161" s="634"/>
      <c r="B161" s="329"/>
      <c r="C161" s="329" t="s">
        <v>463</v>
      </c>
      <c r="D161" s="330"/>
      <c r="E161" s="635"/>
      <c r="F161" s="331"/>
      <c r="G161" s="331"/>
      <c r="H161" s="331"/>
      <c r="I161" s="331"/>
      <c r="J161" s="370" t="s">
        <v>464</v>
      </c>
      <c r="K161" s="368" t="s">
        <v>465</v>
      </c>
      <c r="L161" s="368"/>
    </row>
    <row r="162" s="500" customFormat="1" spans="1:12">
      <c r="A162" s="634"/>
      <c r="B162" s="329"/>
      <c r="C162" s="329" t="s">
        <v>466</v>
      </c>
      <c r="D162" s="330"/>
      <c r="E162" s="331"/>
      <c r="F162" s="331"/>
      <c r="G162" s="331"/>
      <c r="H162" s="331"/>
      <c r="I162" s="331"/>
      <c r="J162" s="370"/>
      <c r="K162" s="368" t="s">
        <v>467</v>
      </c>
      <c r="L162" s="368"/>
    </row>
    <row r="163" s="500" customFormat="1" spans="1:12">
      <c r="A163" s="634"/>
      <c r="B163" s="329"/>
      <c r="C163" s="329" t="s">
        <v>468</v>
      </c>
      <c r="D163" s="330"/>
      <c r="E163" s="331"/>
      <c r="F163" s="331"/>
      <c r="G163" s="331"/>
      <c r="H163" s="331"/>
      <c r="I163" s="331"/>
      <c r="J163" s="370"/>
      <c r="K163" s="368" t="s">
        <v>469</v>
      </c>
      <c r="L163" s="368"/>
    </row>
    <row r="164" s="500" customFormat="1" spans="1:12">
      <c r="A164" s="634"/>
      <c r="B164" s="636"/>
      <c r="C164" s="329" t="s">
        <v>470</v>
      </c>
      <c r="D164" s="330"/>
      <c r="E164" s="331"/>
      <c r="F164" s="331"/>
      <c r="G164" s="331"/>
      <c r="H164" s="331"/>
      <c r="I164" s="331"/>
      <c r="J164" s="370"/>
      <c r="K164" s="368" t="s">
        <v>471</v>
      </c>
      <c r="L164" s="368"/>
    </row>
    <row r="165" s="500" customFormat="1" spans="1:12">
      <c r="A165" s="634"/>
      <c r="B165" s="329"/>
      <c r="C165" s="329" t="s">
        <v>472</v>
      </c>
      <c r="D165" s="330"/>
      <c r="E165" s="635"/>
      <c r="F165" s="635"/>
      <c r="G165" s="331"/>
      <c r="H165" s="331"/>
      <c r="I165" s="331"/>
      <c r="J165" s="380"/>
      <c r="K165" s="380"/>
      <c r="L165" s="380"/>
    </row>
    <row r="166" s="605" customFormat="1" spans="1:12">
      <c r="A166" s="634"/>
      <c r="B166" s="329"/>
      <c r="C166" s="329" t="s">
        <v>473</v>
      </c>
      <c r="D166" s="330"/>
      <c r="E166" s="331"/>
      <c r="F166" s="331"/>
      <c r="G166" s="331"/>
      <c r="H166" s="331"/>
      <c r="I166" s="331"/>
      <c r="J166" s="380"/>
      <c r="K166" s="380"/>
      <c r="L166" s="380"/>
    </row>
    <row r="167" spans="1:12">
      <c r="A167" s="637"/>
      <c r="B167" s="329"/>
      <c r="C167" s="329" t="s">
        <v>474</v>
      </c>
      <c r="D167" s="330"/>
      <c r="E167" s="331"/>
      <c r="F167" s="331"/>
      <c r="G167" s="331"/>
      <c r="H167" s="331"/>
      <c r="I167" s="331"/>
      <c r="J167" s="380"/>
      <c r="K167" s="372"/>
      <c r="L167" s="372"/>
    </row>
    <row r="168" spans="1:12">
      <c r="A168" s="637"/>
      <c r="B168" s="636"/>
      <c r="C168" s="329" t="s">
        <v>269</v>
      </c>
      <c r="D168" s="330"/>
      <c r="E168" s="331"/>
      <c r="F168" s="331"/>
      <c r="G168" s="331"/>
      <c r="H168" s="331"/>
      <c r="I168" s="331"/>
      <c r="J168" s="380"/>
      <c r="K168" s="372"/>
      <c r="L168" s="372"/>
    </row>
    <row r="169" spans="1:12">
      <c r="A169" s="637"/>
      <c r="B169" s="329"/>
      <c r="C169" s="329" t="s">
        <v>475</v>
      </c>
      <c r="D169" s="330"/>
      <c r="E169" s="635"/>
      <c r="F169" s="331"/>
      <c r="G169" s="331"/>
      <c r="H169" s="331"/>
      <c r="I169" s="331"/>
      <c r="J169" s="380"/>
      <c r="K169" s="372"/>
      <c r="L169" s="372"/>
    </row>
    <row r="170" spans="1:12">
      <c r="A170" s="638"/>
      <c r="B170" s="342"/>
      <c r="C170" s="342" t="s">
        <v>277</v>
      </c>
      <c r="D170" s="534"/>
      <c r="E170" s="344"/>
      <c r="F170" s="344"/>
      <c r="G170" s="344"/>
      <c r="H170" s="344"/>
      <c r="I170" s="344"/>
      <c r="J170" s="377"/>
      <c r="K170" s="573"/>
      <c r="L170" s="573"/>
    </row>
    <row r="171" spans="1:12">
      <c r="A171" s="572">
        <v>37</v>
      </c>
      <c r="B171" s="349" t="s">
        <v>476</v>
      </c>
      <c r="C171" s="349" t="s">
        <v>281</v>
      </c>
      <c r="D171" s="349" t="s">
        <v>477</v>
      </c>
      <c r="E171" s="639">
        <v>150000</v>
      </c>
      <c r="F171" s="639">
        <v>150000</v>
      </c>
      <c r="G171" s="639">
        <v>150000</v>
      </c>
      <c r="H171" s="639">
        <v>150000</v>
      </c>
      <c r="I171" s="639">
        <v>150000</v>
      </c>
      <c r="J171" s="622" t="s">
        <v>283</v>
      </c>
      <c r="K171" s="382" t="s">
        <v>284</v>
      </c>
      <c r="L171" s="382" t="s">
        <v>285</v>
      </c>
    </row>
    <row r="172" spans="1:12">
      <c r="A172" s="372"/>
      <c r="B172" s="352" t="s">
        <v>478</v>
      </c>
      <c r="C172" s="352" t="s">
        <v>287</v>
      </c>
      <c r="D172" s="352" t="s">
        <v>479</v>
      </c>
      <c r="E172" s="615"/>
      <c r="F172" s="615"/>
      <c r="G172" s="615"/>
      <c r="H172" s="615"/>
      <c r="I172" s="615"/>
      <c r="J172" s="623" t="s">
        <v>289</v>
      </c>
      <c r="K172" s="384" t="s">
        <v>290</v>
      </c>
      <c r="L172" s="384"/>
    </row>
    <row r="173" spans="1:12">
      <c r="A173" s="372"/>
      <c r="B173" s="352" t="s">
        <v>480</v>
      </c>
      <c r="C173" s="352" t="s">
        <v>292</v>
      </c>
      <c r="D173" s="352" t="s">
        <v>481</v>
      </c>
      <c r="E173" s="615"/>
      <c r="F173" s="615"/>
      <c r="G173" s="615"/>
      <c r="H173" s="615"/>
      <c r="I173" s="615"/>
      <c r="J173" s="623" t="s">
        <v>294</v>
      </c>
      <c r="K173" s="384" t="s">
        <v>295</v>
      </c>
      <c r="L173" s="384"/>
    </row>
    <row r="174" spans="1:12">
      <c r="A174" s="372"/>
      <c r="B174" s="352"/>
      <c r="C174" s="352" t="s">
        <v>296</v>
      </c>
      <c r="D174" s="352" t="s">
        <v>482</v>
      </c>
      <c r="E174" s="615"/>
      <c r="F174" s="615"/>
      <c r="G174" s="615"/>
      <c r="H174" s="615"/>
      <c r="I174" s="615"/>
      <c r="J174" s="623"/>
      <c r="K174" s="384" t="s">
        <v>297</v>
      </c>
      <c r="L174" s="384"/>
    </row>
    <row r="175" spans="1:12">
      <c r="A175" s="372"/>
      <c r="B175" s="352"/>
      <c r="C175" s="352" t="s">
        <v>298</v>
      </c>
      <c r="D175" s="352"/>
      <c r="E175" s="615"/>
      <c r="F175" s="615"/>
      <c r="G175" s="615"/>
      <c r="H175" s="615"/>
      <c r="I175" s="615"/>
      <c r="J175" s="623"/>
      <c r="K175" s="384" t="s">
        <v>299</v>
      </c>
      <c r="L175" s="384"/>
    </row>
    <row r="176" spans="1:12">
      <c r="A176" s="372"/>
      <c r="B176" s="352"/>
      <c r="C176" s="352" t="s">
        <v>300</v>
      </c>
      <c r="D176" s="352"/>
      <c r="E176" s="615"/>
      <c r="F176" s="615"/>
      <c r="G176" s="615"/>
      <c r="H176" s="615"/>
      <c r="I176" s="615"/>
      <c r="J176" s="623"/>
      <c r="K176" s="384"/>
      <c r="L176" s="384"/>
    </row>
    <row r="177" spans="1:12">
      <c r="A177" s="573"/>
      <c r="B177" s="387"/>
      <c r="C177" s="387"/>
      <c r="D177" s="387"/>
      <c r="E177" s="617"/>
      <c r="F177" s="617"/>
      <c r="G177" s="617"/>
      <c r="H177" s="617"/>
      <c r="I177" s="617"/>
      <c r="J177" s="624"/>
      <c r="K177" s="418"/>
      <c r="L177" s="418"/>
    </row>
    <row r="178" spans="1:12">
      <c r="A178" s="572">
        <v>38</v>
      </c>
      <c r="B178" s="349" t="s">
        <v>483</v>
      </c>
      <c r="C178" s="349" t="s">
        <v>281</v>
      </c>
      <c r="D178" s="349" t="s">
        <v>484</v>
      </c>
      <c r="E178" s="639">
        <v>30000</v>
      </c>
      <c r="F178" s="639">
        <v>30000</v>
      </c>
      <c r="G178" s="639">
        <v>30000</v>
      </c>
      <c r="H178" s="639">
        <v>30000</v>
      </c>
      <c r="I178" s="639">
        <v>30000</v>
      </c>
      <c r="J178" s="622" t="s">
        <v>283</v>
      </c>
      <c r="K178" s="382" t="s">
        <v>284</v>
      </c>
      <c r="L178" s="382" t="s">
        <v>285</v>
      </c>
    </row>
    <row r="179" spans="1:12">
      <c r="A179" s="372"/>
      <c r="B179" s="352" t="s">
        <v>485</v>
      </c>
      <c r="C179" s="352" t="s">
        <v>287</v>
      </c>
      <c r="D179" s="352" t="s">
        <v>486</v>
      </c>
      <c r="E179" s="615"/>
      <c r="F179" s="615"/>
      <c r="G179" s="615"/>
      <c r="H179" s="615"/>
      <c r="I179" s="615"/>
      <c r="J179" s="623" t="s">
        <v>289</v>
      </c>
      <c r="K179" s="384" t="s">
        <v>487</v>
      </c>
      <c r="L179" s="384"/>
    </row>
    <row r="180" spans="1:12">
      <c r="A180" s="372"/>
      <c r="B180" s="352" t="s">
        <v>488</v>
      </c>
      <c r="C180" s="352" t="s">
        <v>292</v>
      </c>
      <c r="D180" s="352" t="s">
        <v>489</v>
      </c>
      <c r="E180" s="615"/>
      <c r="F180" s="615"/>
      <c r="G180" s="615"/>
      <c r="H180" s="615"/>
      <c r="I180" s="615"/>
      <c r="J180" s="623" t="s">
        <v>294</v>
      </c>
      <c r="K180" s="384" t="s">
        <v>490</v>
      </c>
      <c r="L180" s="384"/>
    </row>
    <row r="181" spans="1:12">
      <c r="A181" s="372"/>
      <c r="B181" s="352" t="s">
        <v>319</v>
      </c>
      <c r="C181" s="352" t="s">
        <v>296</v>
      </c>
      <c r="D181" s="352"/>
      <c r="E181" s="615"/>
      <c r="F181" s="615"/>
      <c r="G181" s="615"/>
      <c r="H181" s="615"/>
      <c r="I181" s="615"/>
      <c r="J181" s="623"/>
      <c r="K181" s="384" t="s">
        <v>491</v>
      </c>
      <c r="L181" s="384"/>
    </row>
    <row r="182" spans="1:12">
      <c r="A182" s="372"/>
      <c r="B182" s="352"/>
      <c r="C182" s="352" t="s">
        <v>298</v>
      </c>
      <c r="D182" s="352"/>
      <c r="E182" s="615"/>
      <c r="F182" s="615"/>
      <c r="G182" s="615"/>
      <c r="H182" s="615"/>
      <c r="I182" s="615"/>
      <c r="J182" s="623"/>
      <c r="K182" s="384" t="s">
        <v>492</v>
      </c>
      <c r="L182" s="384"/>
    </row>
    <row r="183" spans="1:12">
      <c r="A183" s="372"/>
      <c r="B183" s="352"/>
      <c r="C183" s="352" t="s">
        <v>300</v>
      </c>
      <c r="D183" s="352"/>
      <c r="E183" s="615"/>
      <c r="F183" s="615"/>
      <c r="G183" s="615"/>
      <c r="H183" s="615"/>
      <c r="I183" s="615"/>
      <c r="J183" s="623"/>
      <c r="K183" s="384" t="s">
        <v>493</v>
      </c>
      <c r="L183" s="384"/>
    </row>
    <row r="184" spans="1:12">
      <c r="A184" s="372"/>
      <c r="B184" s="352"/>
      <c r="C184" s="352"/>
      <c r="D184" s="352"/>
      <c r="E184" s="615"/>
      <c r="F184" s="615"/>
      <c r="G184" s="615"/>
      <c r="H184" s="615"/>
      <c r="I184" s="615"/>
      <c r="J184" s="623"/>
      <c r="K184" s="384"/>
      <c r="L184" s="384"/>
    </row>
    <row r="185" spans="1:12">
      <c r="A185" s="573"/>
      <c r="B185" s="387"/>
      <c r="C185" s="387"/>
      <c r="D185" s="387"/>
      <c r="E185" s="617"/>
      <c r="F185" s="617"/>
      <c r="G185" s="617"/>
      <c r="H185" s="617"/>
      <c r="I185" s="617"/>
      <c r="J185" s="624"/>
      <c r="K185" s="418"/>
      <c r="L185" s="418"/>
    </row>
    <row r="186" spans="1:12">
      <c r="A186" s="572">
        <v>39</v>
      </c>
      <c r="B186" s="349" t="s">
        <v>483</v>
      </c>
      <c r="C186" s="349" t="s">
        <v>281</v>
      </c>
      <c r="D186" s="349" t="s">
        <v>484</v>
      </c>
      <c r="E186" s="639">
        <v>15000</v>
      </c>
      <c r="F186" s="639">
        <v>15000</v>
      </c>
      <c r="G186" s="639">
        <v>15000</v>
      </c>
      <c r="H186" s="639">
        <v>15000</v>
      </c>
      <c r="I186" s="639">
        <v>15000</v>
      </c>
      <c r="J186" s="622" t="s">
        <v>283</v>
      </c>
      <c r="K186" s="382" t="s">
        <v>284</v>
      </c>
      <c r="L186" s="382" t="s">
        <v>285</v>
      </c>
    </row>
    <row r="187" spans="1:12">
      <c r="A187" s="372"/>
      <c r="B187" s="352" t="s">
        <v>485</v>
      </c>
      <c r="C187" s="352" t="s">
        <v>287</v>
      </c>
      <c r="D187" s="352" t="s">
        <v>494</v>
      </c>
      <c r="E187" s="615"/>
      <c r="F187" s="615"/>
      <c r="G187" s="615"/>
      <c r="H187" s="615"/>
      <c r="I187" s="615"/>
      <c r="J187" s="623" t="s">
        <v>289</v>
      </c>
      <c r="K187" s="384" t="s">
        <v>290</v>
      </c>
      <c r="L187" s="384"/>
    </row>
    <row r="188" spans="1:12">
      <c r="A188" s="372"/>
      <c r="B188" s="352" t="s">
        <v>495</v>
      </c>
      <c r="C188" s="352" t="s">
        <v>292</v>
      </c>
      <c r="D188" s="352" t="s">
        <v>496</v>
      </c>
      <c r="E188" s="615"/>
      <c r="F188" s="615"/>
      <c r="G188" s="615"/>
      <c r="H188" s="615"/>
      <c r="I188" s="615"/>
      <c r="J188" s="623" t="s">
        <v>294</v>
      </c>
      <c r="K188" s="384" t="s">
        <v>295</v>
      </c>
      <c r="L188" s="384"/>
    </row>
    <row r="189" spans="1:12">
      <c r="A189" s="372"/>
      <c r="B189" s="352" t="s">
        <v>319</v>
      </c>
      <c r="C189" s="352" t="s">
        <v>296</v>
      </c>
      <c r="D189" s="352"/>
      <c r="E189" s="615"/>
      <c r="F189" s="615"/>
      <c r="G189" s="615"/>
      <c r="H189" s="615"/>
      <c r="I189" s="615"/>
      <c r="J189" s="623"/>
      <c r="K189" s="384" t="s">
        <v>297</v>
      </c>
      <c r="L189" s="384"/>
    </row>
    <row r="190" spans="1:12">
      <c r="A190" s="372"/>
      <c r="B190" s="352"/>
      <c r="C190" s="352" t="s">
        <v>298</v>
      </c>
      <c r="D190" s="352"/>
      <c r="E190" s="615"/>
      <c r="F190" s="615"/>
      <c r="G190" s="615"/>
      <c r="H190" s="615"/>
      <c r="I190" s="615"/>
      <c r="J190" s="623"/>
      <c r="K190" s="384" t="s">
        <v>299</v>
      </c>
      <c r="L190" s="384"/>
    </row>
    <row r="191" spans="1:12">
      <c r="A191" s="372"/>
      <c r="B191" s="352"/>
      <c r="C191" s="352" t="s">
        <v>300</v>
      </c>
      <c r="D191" s="352"/>
      <c r="E191" s="615"/>
      <c r="F191" s="615"/>
      <c r="G191" s="615"/>
      <c r="H191" s="615"/>
      <c r="I191" s="615"/>
      <c r="J191" s="623"/>
      <c r="K191" s="384"/>
      <c r="L191" s="384"/>
    </row>
    <row r="192" spans="1:12">
      <c r="A192" s="372"/>
      <c r="B192" s="352"/>
      <c r="C192" s="352"/>
      <c r="D192" s="352"/>
      <c r="E192" s="615"/>
      <c r="F192" s="615"/>
      <c r="G192" s="615"/>
      <c r="H192" s="615"/>
      <c r="I192" s="615"/>
      <c r="J192" s="623"/>
      <c r="K192" s="384"/>
      <c r="L192" s="384"/>
    </row>
    <row r="193" spans="1:12">
      <c r="A193" s="573"/>
      <c r="B193" s="387"/>
      <c r="C193" s="387"/>
      <c r="D193" s="387"/>
      <c r="E193" s="617"/>
      <c r="F193" s="617"/>
      <c r="G193" s="617"/>
      <c r="H193" s="617"/>
      <c r="I193" s="617"/>
      <c r="J193" s="624"/>
      <c r="K193" s="418"/>
      <c r="L193" s="418"/>
    </row>
    <row r="194" spans="1:12">
      <c r="A194" s="572">
        <v>40</v>
      </c>
      <c r="B194" s="349" t="s">
        <v>483</v>
      </c>
      <c r="C194" s="349" t="s">
        <v>281</v>
      </c>
      <c r="D194" s="349" t="s">
        <v>484</v>
      </c>
      <c r="E194" s="643">
        <v>20000</v>
      </c>
      <c r="F194" s="643">
        <v>20000</v>
      </c>
      <c r="G194" s="643">
        <v>20000</v>
      </c>
      <c r="H194" s="643">
        <v>20000</v>
      </c>
      <c r="I194" s="643">
        <v>20000</v>
      </c>
      <c r="J194" s="622" t="s">
        <v>283</v>
      </c>
      <c r="K194" s="382" t="s">
        <v>284</v>
      </c>
      <c r="L194" s="382" t="s">
        <v>285</v>
      </c>
    </row>
    <row r="195" spans="1:12">
      <c r="A195" s="372"/>
      <c r="B195" s="352" t="s">
        <v>485</v>
      </c>
      <c r="C195" s="352" t="s">
        <v>287</v>
      </c>
      <c r="D195" s="352" t="s">
        <v>497</v>
      </c>
      <c r="E195" s="615"/>
      <c r="F195" s="615"/>
      <c r="G195" s="615"/>
      <c r="H195" s="615"/>
      <c r="I195" s="615"/>
      <c r="J195" s="623" t="s">
        <v>289</v>
      </c>
      <c r="K195" s="384" t="s">
        <v>290</v>
      </c>
      <c r="L195" s="384"/>
    </row>
    <row r="196" spans="1:12">
      <c r="A196" s="372"/>
      <c r="B196" s="352" t="s">
        <v>498</v>
      </c>
      <c r="C196" s="352" t="s">
        <v>292</v>
      </c>
      <c r="D196" s="352" t="s">
        <v>499</v>
      </c>
      <c r="E196" s="615"/>
      <c r="F196" s="615"/>
      <c r="G196" s="615"/>
      <c r="H196" s="615"/>
      <c r="I196" s="615"/>
      <c r="J196" s="623" t="s">
        <v>294</v>
      </c>
      <c r="K196" s="384" t="s">
        <v>295</v>
      </c>
      <c r="L196" s="384"/>
    </row>
    <row r="197" spans="1:12">
      <c r="A197" s="372"/>
      <c r="B197" s="352" t="s">
        <v>319</v>
      </c>
      <c r="C197" s="352" t="s">
        <v>296</v>
      </c>
      <c r="D197" s="352"/>
      <c r="E197" s="615"/>
      <c r="F197" s="615"/>
      <c r="G197" s="615"/>
      <c r="H197" s="615"/>
      <c r="I197" s="615"/>
      <c r="J197" s="623"/>
      <c r="K197" s="384" t="s">
        <v>297</v>
      </c>
      <c r="L197" s="384"/>
    </row>
    <row r="198" spans="1:12">
      <c r="A198" s="372"/>
      <c r="B198" s="352"/>
      <c r="C198" s="352" t="s">
        <v>298</v>
      </c>
      <c r="D198" s="352"/>
      <c r="E198" s="615"/>
      <c r="F198" s="615"/>
      <c r="G198" s="615"/>
      <c r="H198" s="615"/>
      <c r="I198" s="615"/>
      <c r="J198" s="623"/>
      <c r="K198" s="384" t="s">
        <v>299</v>
      </c>
      <c r="L198" s="384"/>
    </row>
    <row r="199" spans="1:12">
      <c r="A199" s="372"/>
      <c r="B199" s="352"/>
      <c r="C199" s="352" t="s">
        <v>300</v>
      </c>
      <c r="D199" s="352"/>
      <c r="E199" s="615"/>
      <c r="F199" s="615"/>
      <c r="G199" s="615"/>
      <c r="H199" s="615"/>
      <c r="I199" s="615"/>
      <c r="J199" s="623"/>
      <c r="K199" s="384"/>
      <c r="L199" s="384"/>
    </row>
    <row r="200" spans="1:12">
      <c r="A200" s="372"/>
      <c r="B200" s="352"/>
      <c r="C200" s="352"/>
      <c r="D200" s="352"/>
      <c r="E200" s="615"/>
      <c r="F200" s="615"/>
      <c r="G200" s="615"/>
      <c r="H200" s="615"/>
      <c r="I200" s="615"/>
      <c r="J200" s="623"/>
      <c r="K200" s="384"/>
      <c r="L200" s="384"/>
    </row>
    <row r="201" spans="1:12">
      <c r="A201" s="573"/>
      <c r="B201" s="387"/>
      <c r="C201" s="387"/>
      <c r="D201" s="387"/>
      <c r="E201" s="617"/>
      <c r="F201" s="617"/>
      <c r="G201" s="617"/>
      <c r="H201" s="617"/>
      <c r="I201" s="617"/>
      <c r="J201" s="624"/>
      <c r="K201" s="418"/>
      <c r="L201" s="418"/>
    </row>
    <row r="202" spans="1:12">
      <c r="A202" s="572">
        <v>41</v>
      </c>
      <c r="B202" s="349" t="s">
        <v>483</v>
      </c>
      <c r="C202" s="349" t="s">
        <v>281</v>
      </c>
      <c r="D202" s="349" t="s">
        <v>484</v>
      </c>
      <c r="E202" s="643">
        <v>15000</v>
      </c>
      <c r="F202" s="643">
        <v>15000</v>
      </c>
      <c r="G202" s="643">
        <v>15000</v>
      </c>
      <c r="H202" s="643">
        <v>15000</v>
      </c>
      <c r="I202" s="643">
        <v>15000</v>
      </c>
      <c r="J202" s="622" t="s">
        <v>283</v>
      </c>
      <c r="K202" s="382" t="s">
        <v>284</v>
      </c>
      <c r="L202" s="382" t="s">
        <v>285</v>
      </c>
    </row>
    <row r="203" spans="1:12">
      <c r="A203" s="372"/>
      <c r="B203" s="352" t="s">
        <v>485</v>
      </c>
      <c r="C203" s="352" t="s">
        <v>287</v>
      </c>
      <c r="D203" s="352" t="s">
        <v>500</v>
      </c>
      <c r="E203" s="615"/>
      <c r="F203" s="615"/>
      <c r="G203" s="615"/>
      <c r="H203" s="615"/>
      <c r="I203" s="615"/>
      <c r="J203" s="623" t="s">
        <v>289</v>
      </c>
      <c r="K203" s="384" t="s">
        <v>290</v>
      </c>
      <c r="L203" s="384"/>
    </row>
    <row r="204" spans="1:12">
      <c r="A204" s="372"/>
      <c r="B204" s="352" t="s">
        <v>501</v>
      </c>
      <c r="C204" s="352" t="s">
        <v>292</v>
      </c>
      <c r="D204" s="352" t="s">
        <v>502</v>
      </c>
      <c r="E204" s="615"/>
      <c r="F204" s="615"/>
      <c r="G204" s="615"/>
      <c r="H204" s="615"/>
      <c r="I204" s="615"/>
      <c r="J204" s="623" t="s">
        <v>294</v>
      </c>
      <c r="K204" s="384" t="s">
        <v>295</v>
      </c>
      <c r="L204" s="384"/>
    </row>
    <row r="205" spans="1:12">
      <c r="A205" s="372"/>
      <c r="B205" s="352" t="s">
        <v>319</v>
      </c>
      <c r="C205" s="352" t="s">
        <v>296</v>
      </c>
      <c r="D205" s="352"/>
      <c r="E205" s="615"/>
      <c r="F205" s="615"/>
      <c r="G205" s="615"/>
      <c r="H205" s="615"/>
      <c r="I205" s="615"/>
      <c r="J205" s="623"/>
      <c r="K205" s="384" t="s">
        <v>297</v>
      </c>
      <c r="L205" s="384"/>
    </row>
    <row r="206" spans="1:12">
      <c r="A206" s="372"/>
      <c r="B206" s="352"/>
      <c r="C206" s="352" t="s">
        <v>298</v>
      </c>
      <c r="D206" s="352"/>
      <c r="E206" s="615"/>
      <c r="F206" s="615"/>
      <c r="G206" s="615"/>
      <c r="H206" s="615"/>
      <c r="I206" s="615"/>
      <c r="J206" s="623"/>
      <c r="K206" s="384" t="s">
        <v>299</v>
      </c>
      <c r="L206" s="384"/>
    </row>
    <row r="207" spans="1:12">
      <c r="A207" s="372"/>
      <c r="B207" s="352"/>
      <c r="C207" s="352" t="s">
        <v>300</v>
      </c>
      <c r="D207" s="352"/>
      <c r="E207" s="615"/>
      <c r="F207" s="615"/>
      <c r="G207" s="615"/>
      <c r="H207" s="615"/>
      <c r="I207" s="615"/>
      <c r="J207" s="623"/>
      <c r="K207" s="384"/>
      <c r="L207" s="384"/>
    </row>
    <row r="208" spans="1:12">
      <c r="A208" s="372"/>
      <c r="B208" s="352"/>
      <c r="C208" s="352"/>
      <c r="D208" s="352"/>
      <c r="E208" s="615"/>
      <c r="F208" s="615"/>
      <c r="G208" s="615"/>
      <c r="H208" s="615"/>
      <c r="I208" s="615"/>
      <c r="J208" s="623"/>
      <c r="K208" s="384"/>
      <c r="L208" s="384"/>
    </row>
    <row r="209" spans="1:12">
      <c r="A209" s="573"/>
      <c r="B209" s="387"/>
      <c r="C209" s="387"/>
      <c r="D209" s="387"/>
      <c r="E209" s="617"/>
      <c r="F209" s="617"/>
      <c r="G209" s="617"/>
      <c r="H209" s="617"/>
      <c r="I209" s="617"/>
      <c r="J209" s="624"/>
      <c r="K209" s="418"/>
      <c r="L209" s="418"/>
    </row>
    <row r="210" spans="1:13">
      <c r="A210" s="391">
        <v>42</v>
      </c>
      <c r="B210" s="349" t="s">
        <v>503</v>
      </c>
      <c r="C210" s="644" t="s">
        <v>504</v>
      </c>
      <c r="D210" s="349" t="s">
        <v>505</v>
      </c>
      <c r="E210" s="613">
        <v>3500000</v>
      </c>
      <c r="F210" s="613">
        <v>3500000</v>
      </c>
      <c r="G210" s="613">
        <v>3500000</v>
      </c>
      <c r="H210" s="613">
        <v>3500000</v>
      </c>
      <c r="I210" s="613">
        <v>3500000</v>
      </c>
      <c r="J210" s="503" t="s">
        <v>506</v>
      </c>
      <c r="K210" s="655" t="s">
        <v>507</v>
      </c>
      <c r="L210" s="382" t="s">
        <v>130</v>
      </c>
      <c r="M210" s="656"/>
    </row>
    <row r="211" spans="1:13">
      <c r="A211" s="358"/>
      <c r="B211" s="352" t="s">
        <v>508</v>
      </c>
      <c r="C211" s="610" t="s">
        <v>509</v>
      </c>
      <c r="D211" s="352" t="s">
        <v>510</v>
      </c>
      <c r="E211" s="615"/>
      <c r="F211" s="615"/>
      <c r="G211" s="615"/>
      <c r="H211" s="615"/>
      <c r="I211" s="310"/>
      <c r="J211" s="380" t="s">
        <v>511</v>
      </c>
      <c r="K211" s="657" t="s">
        <v>512</v>
      </c>
      <c r="L211" s="384"/>
      <c r="M211" s="656"/>
    </row>
    <row r="212" spans="1:13">
      <c r="A212" s="358"/>
      <c r="B212" s="352" t="s">
        <v>513</v>
      </c>
      <c r="C212" s="352" t="s">
        <v>514</v>
      </c>
      <c r="D212" s="352" t="s">
        <v>515</v>
      </c>
      <c r="E212" s="615"/>
      <c r="F212" s="615"/>
      <c r="G212" s="615"/>
      <c r="H212" s="615"/>
      <c r="I212" s="310"/>
      <c r="J212" s="380" t="s">
        <v>516</v>
      </c>
      <c r="K212" s="658" t="s">
        <v>517</v>
      </c>
      <c r="L212" s="384"/>
      <c r="M212" s="656"/>
    </row>
    <row r="213" spans="1:13">
      <c r="A213" s="358"/>
      <c r="B213" s="352" t="s">
        <v>518</v>
      </c>
      <c r="C213" s="610" t="s">
        <v>519</v>
      </c>
      <c r="D213" s="352" t="s">
        <v>520</v>
      </c>
      <c r="E213" s="615"/>
      <c r="F213" s="615"/>
      <c r="G213" s="615"/>
      <c r="H213" s="615"/>
      <c r="I213" s="310"/>
      <c r="J213" s="380"/>
      <c r="K213" s="658" t="s">
        <v>521</v>
      </c>
      <c r="L213" s="384"/>
      <c r="M213" s="656"/>
    </row>
    <row r="214" spans="1:13">
      <c r="A214" s="358"/>
      <c r="B214" s="352" t="s">
        <v>522</v>
      </c>
      <c r="C214" s="610" t="s">
        <v>523</v>
      </c>
      <c r="D214" s="352" t="s">
        <v>524</v>
      </c>
      <c r="E214" s="615"/>
      <c r="F214" s="615"/>
      <c r="G214" s="615"/>
      <c r="H214" s="615"/>
      <c r="I214" s="310"/>
      <c r="J214" s="623"/>
      <c r="K214" s="658" t="s">
        <v>192</v>
      </c>
      <c r="L214" s="384"/>
      <c r="M214" s="656"/>
    </row>
    <row r="215" spans="1:12">
      <c r="A215" s="365"/>
      <c r="B215" s="387"/>
      <c r="C215" s="387"/>
      <c r="D215" s="387" t="s">
        <v>391</v>
      </c>
      <c r="E215" s="617"/>
      <c r="F215" s="617"/>
      <c r="G215" s="617"/>
      <c r="H215" s="617"/>
      <c r="I215" s="315"/>
      <c r="J215" s="365"/>
      <c r="K215" s="659"/>
      <c r="L215" s="365"/>
    </row>
    <row r="216" spans="1:12">
      <c r="A216" s="391">
        <v>43</v>
      </c>
      <c r="B216" s="349" t="s">
        <v>525</v>
      </c>
      <c r="C216" s="349" t="s">
        <v>526</v>
      </c>
      <c r="D216" s="349" t="s">
        <v>527</v>
      </c>
      <c r="E216" s="613">
        <v>100000</v>
      </c>
      <c r="F216" s="613">
        <v>100000</v>
      </c>
      <c r="G216" s="613">
        <v>100000</v>
      </c>
      <c r="H216" s="613">
        <v>100000</v>
      </c>
      <c r="I216" s="613">
        <v>100000</v>
      </c>
      <c r="J216" s="622" t="s">
        <v>528</v>
      </c>
      <c r="K216" s="382" t="s">
        <v>529</v>
      </c>
      <c r="L216" s="382" t="s">
        <v>130</v>
      </c>
    </row>
    <row r="217" spans="1:12">
      <c r="A217" s="358"/>
      <c r="B217" s="352" t="s">
        <v>530</v>
      </c>
      <c r="C217" s="352" t="s">
        <v>531</v>
      </c>
      <c r="D217" s="352" t="s">
        <v>532</v>
      </c>
      <c r="E217" s="615"/>
      <c r="F217" s="615"/>
      <c r="G217" s="615"/>
      <c r="H217" s="615"/>
      <c r="I217" s="310"/>
      <c r="J217" s="623" t="s">
        <v>533</v>
      </c>
      <c r="K217" s="384" t="s">
        <v>534</v>
      </c>
      <c r="L217" s="384"/>
    </row>
    <row r="218" spans="1:12">
      <c r="A218" s="358"/>
      <c r="B218" s="352"/>
      <c r="C218" s="352" t="s">
        <v>535</v>
      </c>
      <c r="D218" s="352" t="s">
        <v>536</v>
      </c>
      <c r="E218" s="615"/>
      <c r="F218" s="615"/>
      <c r="G218" s="615"/>
      <c r="H218" s="615"/>
      <c r="I218" s="310"/>
      <c r="J218" s="623" t="s">
        <v>537</v>
      </c>
      <c r="K218" s="384" t="s">
        <v>538</v>
      </c>
      <c r="L218" s="384"/>
    </row>
    <row r="219" spans="1:12">
      <c r="A219" s="358"/>
      <c r="B219" s="352"/>
      <c r="C219" s="352" t="s">
        <v>539</v>
      </c>
      <c r="D219" s="352"/>
      <c r="E219" s="615"/>
      <c r="F219" s="615"/>
      <c r="G219" s="615"/>
      <c r="H219" s="615"/>
      <c r="I219" s="310"/>
      <c r="J219" s="623" t="s">
        <v>540</v>
      </c>
      <c r="K219" s="384" t="s">
        <v>541</v>
      </c>
      <c r="L219" s="384"/>
    </row>
    <row r="220" spans="1:12">
      <c r="A220" s="358"/>
      <c r="B220" s="352"/>
      <c r="C220" s="352" t="s">
        <v>542</v>
      </c>
      <c r="D220" s="352"/>
      <c r="E220" s="615"/>
      <c r="F220" s="615"/>
      <c r="G220" s="615"/>
      <c r="H220" s="615"/>
      <c r="I220" s="310"/>
      <c r="J220" s="623" t="s">
        <v>543</v>
      </c>
      <c r="K220" s="384" t="s">
        <v>544</v>
      </c>
      <c r="L220" s="384"/>
    </row>
    <row r="221" spans="1:12">
      <c r="A221" s="358"/>
      <c r="B221" s="352"/>
      <c r="C221" s="352" t="s">
        <v>545</v>
      </c>
      <c r="D221" s="352"/>
      <c r="E221" s="615"/>
      <c r="F221" s="615"/>
      <c r="G221" s="615"/>
      <c r="H221" s="615"/>
      <c r="I221" s="310"/>
      <c r="J221" s="623" t="s">
        <v>167</v>
      </c>
      <c r="K221" s="384"/>
      <c r="L221" s="384"/>
    </row>
    <row r="222" spans="1:12">
      <c r="A222" s="358"/>
      <c r="B222" s="352"/>
      <c r="C222" s="352" t="s">
        <v>546</v>
      </c>
      <c r="D222" s="352"/>
      <c r="E222" s="615"/>
      <c r="F222" s="615"/>
      <c r="G222" s="615"/>
      <c r="H222" s="615"/>
      <c r="I222" s="310"/>
      <c r="J222" s="623"/>
      <c r="K222" s="384"/>
      <c r="L222" s="384"/>
    </row>
    <row r="223" spans="1:12">
      <c r="A223" s="365"/>
      <c r="B223" s="387"/>
      <c r="C223" s="387" t="s">
        <v>547</v>
      </c>
      <c r="D223" s="387"/>
      <c r="E223" s="617"/>
      <c r="F223" s="617"/>
      <c r="G223" s="617"/>
      <c r="H223" s="617"/>
      <c r="I223" s="315"/>
      <c r="J223" s="365"/>
      <c r="K223" s="365"/>
      <c r="L223" s="365"/>
    </row>
    <row r="224" spans="1:12">
      <c r="A224" s="391">
        <v>44</v>
      </c>
      <c r="B224" s="304" t="s">
        <v>548</v>
      </c>
      <c r="C224" s="304" t="s">
        <v>549</v>
      </c>
      <c r="D224" s="305" t="s">
        <v>550</v>
      </c>
      <c r="E224" s="311">
        <v>60000</v>
      </c>
      <c r="F224" s="311">
        <v>60000</v>
      </c>
      <c r="G224" s="311">
        <v>60000</v>
      </c>
      <c r="H224" s="311">
        <v>60000</v>
      </c>
      <c r="I224" s="311">
        <v>60000</v>
      </c>
      <c r="J224" s="361" t="s">
        <v>551</v>
      </c>
      <c r="K224" s="356" t="s">
        <v>552</v>
      </c>
      <c r="L224" s="356" t="s">
        <v>66</v>
      </c>
    </row>
    <row r="225" spans="1:12">
      <c r="A225" s="358"/>
      <c r="B225" s="308" t="s">
        <v>553</v>
      </c>
      <c r="C225" s="308" t="s">
        <v>554</v>
      </c>
      <c r="D225" s="309" t="s">
        <v>555</v>
      </c>
      <c r="E225" s="310"/>
      <c r="F225" s="310"/>
      <c r="G225" s="310"/>
      <c r="H225" s="318"/>
      <c r="I225" s="318"/>
      <c r="J225" s="360" t="s">
        <v>556</v>
      </c>
      <c r="K225" s="360" t="s">
        <v>557</v>
      </c>
      <c r="L225" s="360" t="s">
        <v>72</v>
      </c>
    </row>
    <row r="226" spans="1:12">
      <c r="A226" s="358"/>
      <c r="B226" s="308"/>
      <c r="C226" s="308" t="s">
        <v>558</v>
      </c>
      <c r="D226" s="309"/>
      <c r="E226" s="310"/>
      <c r="F226" s="310"/>
      <c r="G226" s="310"/>
      <c r="H226" s="318"/>
      <c r="I226" s="318"/>
      <c r="J226" s="360" t="s">
        <v>559</v>
      </c>
      <c r="K226" s="360" t="s">
        <v>560</v>
      </c>
      <c r="L226" s="360"/>
    </row>
    <row r="227" spans="1:12">
      <c r="A227" s="358"/>
      <c r="B227" s="308"/>
      <c r="C227" s="308" t="s">
        <v>561</v>
      </c>
      <c r="D227" s="309"/>
      <c r="E227" s="317"/>
      <c r="F227" s="317"/>
      <c r="G227" s="317"/>
      <c r="H227" s="317"/>
      <c r="I227" s="317"/>
      <c r="J227" s="420"/>
      <c r="K227" s="360" t="s">
        <v>562</v>
      </c>
      <c r="L227" s="360"/>
    </row>
    <row r="228" spans="1:12">
      <c r="A228" s="358"/>
      <c r="B228" s="308"/>
      <c r="C228" s="308" t="s">
        <v>563</v>
      </c>
      <c r="D228" s="309"/>
      <c r="E228" s="317"/>
      <c r="F228" s="317"/>
      <c r="G228" s="317"/>
      <c r="H228" s="317"/>
      <c r="I228" s="317"/>
      <c r="J228" s="420"/>
      <c r="K228" s="360" t="s">
        <v>564</v>
      </c>
      <c r="L228" s="360"/>
    </row>
    <row r="229" spans="1:12">
      <c r="A229" s="358"/>
      <c r="B229" s="308"/>
      <c r="C229" s="308" t="s">
        <v>565</v>
      </c>
      <c r="D229" s="309"/>
      <c r="E229" s="310"/>
      <c r="F229" s="310"/>
      <c r="G229" s="310"/>
      <c r="H229" s="318"/>
      <c r="I229" s="318"/>
      <c r="J229" s="360"/>
      <c r="K229" s="360" t="s">
        <v>566</v>
      </c>
      <c r="L229" s="360"/>
    </row>
    <row r="230" spans="1:12">
      <c r="A230" s="358"/>
      <c r="B230" s="308"/>
      <c r="C230" s="308" t="s">
        <v>567</v>
      </c>
      <c r="D230" s="309"/>
      <c r="E230" s="318"/>
      <c r="F230" s="310"/>
      <c r="G230" s="310"/>
      <c r="H230" s="318"/>
      <c r="I230" s="318"/>
      <c r="J230" s="360"/>
      <c r="K230" s="360" t="s">
        <v>568</v>
      </c>
      <c r="L230" s="360"/>
    </row>
    <row r="231" spans="1:12">
      <c r="A231" s="358"/>
      <c r="B231" s="308"/>
      <c r="C231" s="392" t="s">
        <v>569</v>
      </c>
      <c r="D231" s="309"/>
      <c r="E231" s="318"/>
      <c r="F231" s="310"/>
      <c r="G231" s="310"/>
      <c r="H231" s="318"/>
      <c r="I231" s="318"/>
      <c r="J231" s="360"/>
      <c r="K231" s="360" t="s">
        <v>570</v>
      </c>
      <c r="L231" s="360"/>
    </row>
    <row r="232" spans="1:12">
      <c r="A232" s="358"/>
      <c r="B232" s="392"/>
      <c r="C232" s="308" t="s">
        <v>571</v>
      </c>
      <c r="D232" s="392"/>
      <c r="E232" s="317"/>
      <c r="F232" s="317"/>
      <c r="G232" s="317"/>
      <c r="H232" s="317"/>
      <c r="I232" s="317"/>
      <c r="J232" s="420"/>
      <c r="K232" s="360" t="s">
        <v>572</v>
      </c>
      <c r="L232" s="360"/>
    </row>
    <row r="233" spans="1:12">
      <c r="A233" s="358"/>
      <c r="B233" s="392"/>
      <c r="C233" s="392" t="s">
        <v>573</v>
      </c>
      <c r="D233" s="392"/>
      <c r="E233" s="310"/>
      <c r="F233" s="310"/>
      <c r="G233" s="310"/>
      <c r="H233" s="310"/>
      <c r="I233" s="310"/>
      <c r="J233" s="360"/>
      <c r="K233" s="360" t="s">
        <v>574</v>
      </c>
      <c r="L233" s="360"/>
    </row>
    <row r="234" spans="1:12">
      <c r="A234" s="358"/>
      <c r="B234" s="392"/>
      <c r="C234" s="392" t="s">
        <v>575</v>
      </c>
      <c r="D234" s="392"/>
      <c r="E234" s="310"/>
      <c r="F234" s="310"/>
      <c r="G234" s="310"/>
      <c r="H234" s="310"/>
      <c r="I234" s="310"/>
      <c r="J234" s="360"/>
      <c r="K234" s="360" t="s">
        <v>576</v>
      </c>
      <c r="L234" s="360"/>
    </row>
    <row r="235" spans="1:12">
      <c r="A235" s="358"/>
      <c r="B235" s="392"/>
      <c r="C235" s="359" t="s">
        <v>577</v>
      </c>
      <c r="D235" s="466"/>
      <c r="E235" s="310"/>
      <c r="F235" s="310"/>
      <c r="G235" s="310"/>
      <c r="H235" s="310"/>
      <c r="I235" s="310"/>
      <c r="J235" s="420"/>
      <c r="K235" s="360" t="s">
        <v>578</v>
      </c>
      <c r="L235" s="358"/>
    </row>
    <row r="236" spans="1:12">
      <c r="A236" s="358"/>
      <c r="B236" s="466"/>
      <c r="C236" s="309" t="s">
        <v>579</v>
      </c>
      <c r="D236" s="359"/>
      <c r="E236" s="317"/>
      <c r="F236" s="317"/>
      <c r="G236" s="317"/>
      <c r="H236" s="317"/>
      <c r="I236" s="317"/>
      <c r="J236" s="420"/>
      <c r="K236" s="360" t="s">
        <v>580</v>
      </c>
      <c r="L236" s="360"/>
    </row>
    <row r="237" spans="1:12">
      <c r="A237" s="358"/>
      <c r="B237" s="466"/>
      <c r="C237" s="309" t="s">
        <v>581</v>
      </c>
      <c r="D237" s="309"/>
      <c r="E237" s="318"/>
      <c r="F237" s="318"/>
      <c r="G237" s="318"/>
      <c r="H237" s="318"/>
      <c r="I237" s="318"/>
      <c r="J237" s="360"/>
      <c r="K237" s="360" t="s">
        <v>582</v>
      </c>
      <c r="L237" s="360"/>
    </row>
    <row r="238" spans="1:12">
      <c r="A238" s="365"/>
      <c r="B238" s="533"/>
      <c r="C238" s="314" t="s">
        <v>583</v>
      </c>
      <c r="D238" s="314"/>
      <c r="E238" s="322"/>
      <c r="F238" s="322"/>
      <c r="G238" s="322"/>
      <c r="H238" s="322"/>
      <c r="I238" s="322"/>
      <c r="J238" s="362"/>
      <c r="K238" s="362"/>
      <c r="L238" s="362"/>
    </row>
    <row r="239" spans="1:12">
      <c r="A239" s="391">
        <v>45</v>
      </c>
      <c r="B239" s="304" t="s">
        <v>584</v>
      </c>
      <c r="C239" s="645" t="s">
        <v>585</v>
      </c>
      <c r="D239" s="305" t="s">
        <v>586</v>
      </c>
      <c r="E239" s="646">
        <v>30000</v>
      </c>
      <c r="F239" s="311">
        <v>30000</v>
      </c>
      <c r="G239" s="646">
        <v>30000</v>
      </c>
      <c r="H239" s="311">
        <v>30000</v>
      </c>
      <c r="I239" s="646">
        <v>30000</v>
      </c>
      <c r="J239" s="361" t="s">
        <v>551</v>
      </c>
      <c r="K239" s="660" t="s">
        <v>552</v>
      </c>
      <c r="L239" s="356" t="s">
        <v>66</v>
      </c>
    </row>
    <row r="240" spans="1:12">
      <c r="A240" s="358"/>
      <c r="B240" s="308" t="s">
        <v>587</v>
      </c>
      <c r="C240" s="647" t="s">
        <v>588</v>
      </c>
      <c r="D240" s="309" t="s">
        <v>589</v>
      </c>
      <c r="E240" s="648"/>
      <c r="F240" s="649"/>
      <c r="G240" s="648"/>
      <c r="H240" s="310"/>
      <c r="I240" s="650"/>
      <c r="J240" s="360" t="s">
        <v>556</v>
      </c>
      <c r="K240" s="661" t="s">
        <v>588</v>
      </c>
      <c r="L240" s="360" t="s">
        <v>72</v>
      </c>
    </row>
    <row r="241" spans="1:12">
      <c r="A241" s="358"/>
      <c r="B241" s="359"/>
      <c r="C241" s="500" t="s">
        <v>590</v>
      </c>
      <c r="D241" s="466" t="s">
        <v>553</v>
      </c>
      <c r="E241" s="650"/>
      <c r="F241" s="310"/>
      <c r="G241" s="650"/>
      <c r="H241" s="310"/>
      <c r="I241" s="650"/>
      <c r="J241" s="360" t="s">
        <v>559</v>
      </c>
      <c r="K241" s="446" t="s">
        <v>590</v>
      </c>
      <c r="L241" s="358"/>
    </row>
    <row r="242" spans="1:12">
      <c r="A242" s="358"/>
      <c r="B242" s="466"/>
      <c r="C242" s="500" t="s">
        <v>591</v>
      </c>
      <c r="D242" s="466"/>
      <c r="E242" s="650"/>
      <c r="F242" s="310"/>
      <c r="G242" s="650"/>
      <c r="H242" s="310"/>
      <c r="I242" s="650"/>
      <c r="J242" s="358"/>
      <c r="K242" s="446" t="s">
        <v>592</v>
      </c>
      <c r="L242" s="358"/>
    </row>
    <row r="243" spans="1:12">
      <c r="A243" s="358"/>
      <c r="B243" s="466"/>
      <c r="C243" s="500" t="s">
        <v>593</v>
      </c>
      <c r="D243" s="466"/>
      <c r="E243" s="650"/>
      <c r="F243" s="310"/>
      <c r="G243" s="650"/>
      <c r="H243" s="310"/>
      <c r="I243" s="650"/>
      <c r="J243" s="358"/>
      <c r="K243" s="446" t="s">
        <v>594</v>
      </c>
      <c r="L243" s="358"/>
    </row>
    <row r="244" spans="1:12">
      <c r="A244" s="358"/>
      <c r="B244" s="466"/>
      <c r="C244" s="500" t="s">
        <v>595</v>
      </c>
      <c r="D244" s="466"/>
      <c r="E244" s="650"/>
      <c r="F244" s="310"/>
      <c r="G244" s="650"/>
      <c r="H244" s="310"/>
      <c r="I244" s="650"/>
      <c r="J244" s="358"/>
      <c r="K244" s="446" t="s">
        <v>596</v>
      </c>
      <c r="L244" s="358"/>
    </row>
    <row r="245" spans="1:12">
      <c r="A245" s="358"/>
      <c r="B245" s="466"/>
      <c r="C245" s="500" t="s">
        <v>597</v>
      </c>
      <c r="D245" s="466"/>
      <c r="E245" s="650"/>
      <c r="F245" s="310"/>
      <c r="G245" s="650"/>
      <c r="H245" s="310"/>
      <c r="I245" s="650"/>
      <c r="J245" s="358"/>
      <c r="K245" s="446" t="s">
        <v>598</v>
      </c>
      <c r="L245" s="358"/>
    </row>
    <row r="246" spans="1:12">
      <c r="A246" s="358"/>
      <c r="B246" s="466"/>
      <c r="C246" s="500" t="s">
        <v>599</v>
      </c>
      <c r="D246" s="466"/>
      <c r="E246" s="650"/>
      <c r="F246" s="310"/>
      <c r="G246" s="650"/>
      <c r="H246" s="310"/>
      <c r="I246" s="650"/>
      <c r="J246" s="358"/>
      <c r="K246" s="446" t="s">
        <v>597</v>
      </c>
      <c r="L246" s="358"/>
    </row>
    <row r="247" spans="1:12">
      <c r="A247" s="358"/>
      <c r="B247" s="466"/>
      <c r="C247" s="500" t="s">
        <v>600</v>
      </c>
      <c r="D247" s="466"/>
      <c r="E247" s="650"/>
      <c r="F247" s="310"/>
      <c r="G247" s="650"/>
      <c r="H247" s="310"/>
      <c r="I247" s="650"/>
      <c r="J247" s="358"/>
      <c r="K247" s="446" t="s">
        <v>601</v>
      </c>
      <c r="L247" s="358"/>
    </row>
    <row r="248" spans="1:12">
      <c r="A248" s="358"/>
      <c r="B248" s="466"/>
      <c r="C248" s="500" t="s">
        <v>602</v>
      </c>
      <c r="D248" s="466"/>
      <c r="E248" s="650"/>
      <c r="F248" s="310"/>
      <c r="G248" s="650"/>
      <c r="H248" s="310"/>
      <c r="I248" s="650"/>
      <c r="J248" s="358"/>
      <c r="K248" s="446" t="s">
        <v>603</v>
      </c>
      <c r="L248" s="358"/>
    </row>
    <row r="249" spans="1:12">
      <c r="A249" s="358"/>
      <c r="B249" s="466"/>
      <c r="C249" s="500" t="s">
        <v>604</v>
      </c>
      <c r="D249" s="466"/>
      <c r="E249" s="650"/>
      <c r="F249" s="310"/>
      <c r="G249" s="650"/>
      <c r="H249" s="310"/>
      <c r="I249" s="650"/>
      <c r="J249" s="358"/>
      <c r="K249" s="446" t="s">
        <v>605</v>
      </c>
      <c r="L249" s="358"/>
    </row>
    <row r="250" spans="1:12">
      <c r="A250" s="358"/>
      <c r="B250" s="466"/>
      <c r="C250" s="500"/>
      <c r="D250" s="466"/>
      <c r="E250" s="650"/>
      <c r="F250" s="310"/>
      <c r="G250" s="650"/>
      <c r="H250" s="310"/>
      <c r="I250" s="650"/>
      <c r="J250" s="358"/>
      <c r="K250" s="446" t="s">
        <v>606</v>
      </c>
      <c r="L250" s="358"/>
    </row>
    <row r="251" spans="1:12">
      <c r="A251" s="358"/>
      <c r="B251" s="466"/>
      <c r="C251" s="500"/>
      <c r="D251" s="466"/>
      <c r="E251" s="650"/>
      <c r="F251" s="310"/>
      <c r="G251" s="650"/>
      <c r="H251" s="310"/>
      <c r="I251" s="650"/>
      <c r="J251" s="358"/>
      <c r="K251" s="446"/>
      <c r="L251" s="358"/>
    </row>
    <row r="252" spans="1:12">
      <c r="A252" s="365"/>
      <c r="B252" s="533"/>
      <c r="C252" s="605"/>
      <c r="D252" s="533"/>
      <c r="E252" s="651"/>
      <c r="F252" s="315"/>
      <c r="G252" s="651"/>
      <c r="H252" s="315"/>
      <c r="I252" s="651"/>
      <c r="J252" s="365"/>
      <c r="K252" s="659"/>
      <c r="L252" s="365"/>
    </row>
    <row r="253" s="294" customFormat="1" spans="1:12">
      <c r="A253" s="652"/>
      <c r="B253" s="653" t="s">
        <v>16</v>
      </c>
      <c r="C253" s="653"/>
      <c r="D253" s="654"/>
      <c r="E253" s="520">
        <f>SUM(E12:E252)</f>
        <v>7595000</v>
      </c>
      <c r="F253" s="520">
        <f>SUM(F12:F252)</f>
        <v>8295000</v>
      </c>
      <c r="G253" s="520">
        <f>SUM(G12:G252)</f>
        <v>8085000</v>
      </c>
      <c r="H253" s="520">
        <f>SUM(H12:H252)</f>
        <v>8005000</v>
      </c>
      <c r="I253" s="520">
        <f>SUM(I12:I252)</f>
        <v>8795000</v>
      </c>
      <c r="J253" s="662"/>
      <c r="K253" s="653"/>
      <c r="L253" s="654"/>
    </row>
    <row r="254" spans="5:9">
      <c r="E254" s="299">
        <f>COUNT(E12:E252)</f>
        <v>36</v>
      </c>
      <c r="F254" s="299">
        <f>COUNT(F12:F252)</f>
        <v>38</v>
      </c>
      <c r="G254" s="299">
        <f>COUNT(G12:G252)</f>
        <v>38</v>
      </c>
      <c r="H254" s="299">
        <f>COUNT(H12:H252)</f>
        <v>39</v>
      </c>
      <c r="I254" s="299">
        <f>COUNT(I12:I252)</f>
        <v>38</v>
      </c>
    </row>
  </sheetData>
  <mergeCells count="17">
    <mergeCell ref="A1:L1"/>
    <mergeCell ref="A2:L2"/>
    <mergeCell ref="A3:L3"/>
    <mergeCell ref="A4:L4"/>
    <mergeCell ref="A5:M5"/>
    <mergeCell ref="A6:L6"/>
    <mergeCell ref="A7:L7"/>
    <mergeCell ref="A8:L8"/>
    <mergeCell ref="E9:I9"/>
    <mergeCell ref="B253:D253"/>
    <mergeCell ref="A9:A11"/>
    <mergeCell ref="B9:B11"/>
    <mergeCell ref="C9:C11"/>
    <mergeCell ref="D9:D11"/>
    <mergeCell ref="J9:J11"/>
    <mergeCell ref="K9:K11"/>
    <mergeCell ref="L9:L11"/>
  </mergeCells>
  <printOptions horizontalCentered="1"/>
  <pageMargins left="0.01" right="0.01" top="0.5" bottom="0.01" header="0.3" footer="0.01"/>
  <pageSetup paperSize="1" scale="79" orientation="landscape"/>
  <headerFooter/>
  <rowBreaks count="8" manualBreakCount="8">
    <brk id="24" max="11" man="1"/>
    <brk id="46" max="11" man="1"/>
    <brk id="77" max="11" man="1"/>
    <brk id="107" max="11" man="1"/>
    <brk id="138" max="11" man="1"/>
    <brk id="170" max="11" man="1"/>
    <brk id="201" max="11" man="1"/>
    <brk id="238" max="11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52"/>
  <sheetViews>
    <sheetView view="pageBreakPreview" zoomScaleNormal="100" topLeftCell="A7" workbookViewId="0">
      <selection activeCell="A5" sqref="A5:M8"/>
    </sheetView>
  </sheetViews>
  <sheetFormatPr defaultColWidth="9" defaultRowHeight="15.75"/>
  <cols>
    <col min="1" max="1" width="3.875" style="298" customWidth="1"/>
    <col min="2" max="2" width="19.625" style="471" customWidth="1"/>
    <col min="3" max="3" width="19.875" style="471" customWidth="1"/>
    <col min="4" max="4" width="26.625" style="471" customWidth="1"/>
    <col min="5" max="9" width="10" style="471" customWidth="1"/>
    <col min="10" max="11" width="12.625" style="471" customWidth="1"/>
    <col min="12" max="12" width="11.75" style="470" customWidth="1"/>
    <col min="13" max="256" width="9" style="471"/>
    <col min="257" max="257" width="4.125" style="471" customWidth="1"/>
    <col min="258" max="258" width="4.75" style="471" customWidth="1"/>
    <col min="259" max="259" width="16" style="471" customWidth="1"/>
    <col min="260" max="260" width="16.625" style="471" customWidth="1"/>
    <col min="261" max="261" width="32.375" style="471" customWidth="1"/>
    <col min="262" max="263" width="10.875" style="471" customWidth="1"/>
    <col min="264" max="265" width="10.75" style="471" customWidth="1"/>
    <col min="266" max="266" width="7.375" style="471" customWidth="1"/>
    <col min="267" max="267" width="15.375" style="471" customWidth="1"/>
    <col min="268" max="268" width="10.875" style="471" customWidth="1"/>
    <col min="269" max="512" width="9" style="471"/>
    <col min="513" max="513" width="4.125" style="471" customWidth="1"/>
    <col min="514" max="514" width="4.75" style="471" customWidth="1"/>
    <col min="515" max="515" width="16" style="471" customWidth="1"/>
    <col min="516" max="516" width="16.625" style="471" customWidth="1"/>
    <col min="517" max="517" width="32.375" style="471" customWidth="1"/>
    <col min="518" max="519" width="10.875" style="471" customWidth="1"/>
    <col min="520" max="521" width="10.75" style="471" customWidth="1"/>
    <col min="522" max="522" width="7.375" style="471" customWidth="1"/>
    <col min="523" max="523" width="15.375" style="471" customWidth="1"/>
    <col min="524" max="524" width="10.875" style="471" customWidth="1"/>
    <col min="525" max="768" width="9" style="471"/>
    <col min="769" max="769" width="4.125" style="471" customWidth="1"/>
    <col min="770" max="770" width="4.75" style="471" customWidth="1"/>
    <col min="771" max="771" width="16" style="471" customWidth="1"/>
    <col min="772" max="772" width="16.625" style="471" customWidth="1"/>
    <col min="773" max="773" width="32.375" style="471" customWidth="1"/>
    <col min="774" max="775" width="10.875" style="471" customWidth="1"/>
    <col min="776" max="777" width="10.75" style="471" customWidth="1"/>
    <col min="778" max="778" width="7.375" style="471" customWidth="1"/>
    <col min="779" max="779" width="15.375" style="471" customWidth="1"/>
    <col min="780" max="780" width="10.875" style="471" customWidth="1"/>
    <col min="781" max="1024" width="9" style="471"/>
    <col min="1025" max="1025" width="4.125" style="471" customWidth="1"/>
    <col min="1026" max="1026" width="4.75" style="471" customWidth="1"/>
    <col min="1027" max="1027" width="16" style="471" customWidth="1"/>
    <col min="1028" max="1028" width="16.625" style="471" customWidth="1"/>
    <col min="1029" max="1029" width="32.375" style="471" customWidth="1"/>
    <col min="1030" max="1031" width="10.875" style="471" customWidth="1"/>
    <col min="1032" max="1033" width="10.75" style="471" customWidth="1"/>
    <col min="1034" max="1034" width="7.375" style="471" customWidth="1"/>
    <col min="1035" max="1035" width="15.375" style="471" customWidth="1"/>
    <col min="1036" max="1036" width="10.875" style="471" customWidth="1"/>
    <col min="1037" max="1280" width="9" style="471"/>
    <col min="1281" max="1281" width="4.125" style="471" customWidth="1"/>
    <col min="1282" max="1282" width="4.75" style="471" customWidth="1"/>
    <col min="1283" max="1283" width="16" style="471" customWidth="1"/>
    <col min="1284" max="1284" width="16.625" style="471" customWidth="1"/>
    <col min="1285" max="1285" width="32.375" style="471" customWidth="1"/>
    <col min="1286" max="1287" width="10.875" style="471" customWidth="1"/>
    <col min="1288" max="1289" width="10.75" style="471" customWidth="1"/>
    <col min="1290" max="1290" width="7.375" style="471" customWidth="1"/>
    <col min="1291" max="1291" width="15.375" style="471" customWidth="1"/>
    <col min="1292" max="1292" width="10.875" style="471" customWidth="1"/>
    <col min="1293" max="1536" width="9" style="471"/>
    <col min="1537" max="1537" width="4.125" style="471" customWidth="1"/>
    <col min="1538" max="1538" width="4.75" style="471" customWidth="1"/>
    <col min="1539" max="1539" width="16" style="471" customWidth="1"/>
    <col min="1540" max="1540" width="16.625" style="471" customWidth="1"/>
    <col min="1541" max="1541" width="32.375" style="471" customWidth="1"/>
    <col min="1542" max="1543" width="10.875" style="471" customWidth="1"/>
    <col min="1544" max="1545" width="10.75" style="471" customWidth="1"/>
    <col min="1546" max="1546" width="7.375" style="471" customWidth="1"/>
    <col min="1547" max="1547" width="15.375" style="471" customWidth="1"/>
    <col min="1548" max="1548" width="10.875" style="471" customWidth="1"/>
    <col min="1549" max="1792" width="9" style="471"/>
    <col min="1793" max="1793" width="4.125" style="471" customWidth="1"/>
    <col min="1794" max="1794" width="4.75" style="471" customWidth="1"/>
    <col min="1795" max="1795" width="16" style="471" customWidth="1"/>
    <col min="1796" max="1796" width="16.625" style="471" customWidth="1"/>
    <col min="1797" max="1797" width="32.375" style="471" customWidth="1"/>
    <col min="1798" max="1799" width="10.875" style="471" customWidth="1"/>
    <col min="1800" max="1801" width="10.75" style="471" customWidth="1"/>
    <col min="1802" max="1802" width="7.375" style="471" customWidth="1"/>
    <col min="1803" max="1803" width="15.375" style="471" customWidth="1"/>
    <col min="1804" max="1804" width="10.875" style="471" customWidth="1"/>
    <col min="1805" max="2048" width="9" style="471"/>
    <col min="2049" max="2049" width="4.125" style="471" customWidth="1"/>
    <col min="2050" max="2050" width="4.75" style="471" customWidth="1"/>
    <col min="2051" max="2051" width="16" style="471" customWidth="1"/>
    <col min="2052" max="2052" width="16.625" style="471" customWidth="1"/>
    <col min="2053" max="2053" width="32.375" style="471" customWidth="1"/>
    <col min="2054" max="2055" width="10.875" style="471" customWidth="1"/>
    <col min="2056" max="2057" width="10.75" style="471" customWidth="1"/>
    <col min="2058" max="2058" width="7.375" style="471" customWidth="1"/>
    <col min="2059" max="2059" width="15.375" style="471" customWidth="1"/>
    <col min="2060" max="2060" width="10.875" style="471" customWidth="1"/>
    <col min="2061" max="2304" width="9" style="471"/>
    <col min="2305" max="2305" width="4.125" style="471" customWidth="1"/>
    <col min="2306" max="2306" width="4.75" style="471" customWidth="1"/>
    <col min="2307" max="2307" width="16" style="471" customWidth="1"/>
    <col min="2308" max="2308" width="16.625" style="471" customWidth="1"/>
    <col min="2309" max="2309" width="32.375" style="471" customWidth="1"/>
    <col min="2310" max="2311" width="10.875" style="471" customWidth="1"/>
    <col min="2312" max="2313" width="10.75" style="471" customWidth="1"/>
    <col min="2314" max="2314" width="7.375" style="471" customWidth="1"/>
    <col min="2315" max="2315" width="15.375" style="471" customWidth="1"/>
    <col min="2316" max="2316" width="10.875" style="471" customWidth="1"/>
    <col min="2317" max="2560" width="9" style="471"/>
    <col min="2561" max="2561" width="4.125" style="471" customWidth="1"/>
    <col min="2562" max="2562" width="4.75" style="471" customWidth="1"/>
    <col min="2563" max="2563" width="16" style="471" customWidth="1"/>
    <col min="2564" max="2564" width="16.625" style="471" customWidth="1"/>
    <col min="2565" max="2565" width="32.375" style="471" customWidth="1"/>
    <col min="2566" max="2567" width="10.875" style="471" customWidth="1"/>
    <col min="2568" max="2569" width="10.75" style="471" customWidth="1"/>
    <col min="2570" max="2570" width="7.375" style="471" customWidth="1"/>
    <col min="2571" max="2571" width="15.375" style="471" customWidth="1"/>
    <col min="2572" max="2572" width="10.875" style="471" customWidth="1"/>
    <col min="2573" max="2816" width="9" style="471"/>
    <col min="2817" max="2817" width="4.125" style="471" customWidth="1"/>
    <col min="2818" max="2818" width="4.75" style="471" customWidth="1"/>
    <col min="2819" max="2819" width="16" style="471" customWidth="1"/>
    <col min="2820" max="2820" width="16.625" style="471" customWidth="1"/>
    <col min="2821" max="2821" width="32.375" style="471" customWidth="1"/>
    <col min="2822" max="2823" width="10.875" style="471" customWidth="1"/>
    <col min="2824" max="2825" width="10.75" style="471" customWidth="1"/>
    <col min="2826" max="2826" width="7.375" style="471" customWidth="1"/>
    <col min="2827" max="2827" width="15.375" style="471" customWidth="1"/>
    <col min="2828" max="2828" width="10.875" style="471" customWidth="1"/>
    <col min="2829" max="3072" width="9" style="471"/>
    <col min="3073" max="3073" width="4.125" style="471" customWidth="1"/>
    <col min="3074" max="3074" width="4.75" style="471" customWidth="1"/>
    <col min="3075" max="3075" width="16" style="471" customWidth="1"/>
    <col min="3076" max="3076" width="16.625" style="471" customWidth="1"/>
    <col min="3077" max="3077" width="32.375" style="471" customWidth="1"/>
    <col min="3078" max="3079" width="10.875" style="471" customWidth="1"/>
    <col min="3080" max="3081" width="10.75" style="471" customWidth="1"/>
    <col min="3082" max="3082" width="7.375" style="471" customWidth="1"/>
    <col min="3083" max="3083" width="15.375" style="471" customWidth="1"/>
    <col min="3084" max="3084" width="10.875" style="471" customWidth="1"/>
    <col min="3085" max="3328" width="9" style="471"/>
    <col min="3329" max="3329" width="4.125" style="471" customWidth="1"/>
    <col min="3330" max="3330" width="4.75" style="471" customWidth="1"/>
    <col min="3331" max="3331" width="16" style="471" customWidth="1"/>
    <col min="3332" max="3332" width="16.625" style="471" customWidth="1"/>
    <col min="3333" max="3333" width="32.375" style="471" customWidth="1"/>
    <col min="3334" max="3335" width="10.875" style="471" customWidth="1"/>
    <col min="3336" max="3337" width="10.75" style="471" customWidth="1"/>
    <col min="3338" max="3338" width="7.375" style="471" customWidth="1"/>
    <col min="3339" max="3339" width="15.375" style="471" customWidth="1"/>
    <col min="3340" max="3340" width="10.875" style="471" customWidth="1"/>
    <col min="3341" max="3584" width="9" style="471"/>
    <col min="3585" max="3585" width="4.125" style="471" customWidth="1"/>
    <col min="3586" max="3586" width="4.75" style="471" customWidth="1"/>
    <col min="3587" max="3587" width="16" style="471" customWidth="1"/>
    <col min="3588" max="3588" width="16.625" style="471" customWidth="1"/>
    <col min="3589" max="3589" width="32.375" style="471" customWidth="1"/>
    <col min="3590" max="3591" width="10.875" style="471" customWidth="1"/>
    <col min="3592" max="3593" width="10.75" style="471" customWidth="1"/>
    <col min="3594" max="3594" width="7.375" style="471" customWidth="1"/>
    <col min="3595" max="3595" width="15.375" style="471" customWidth="1"/>
    <col min="3596" max="3596" width="10.875" style="471" customWidth="1"/>
    <col min="3597" max="3840" width="9" style="471"/>
    <col min="3841" max="3841" width="4.125" style="471" customWidth="1"/>
    <col min="3842" max="3842" width="4.75" style="471" customWidth="1"/>
    <col min="3843" max="3843" width="16" style="471" customWidth="1"/>
    <col min="3844" max="3844" width="16.625" style="471" customWidth="1"/>
    <col min="3845" max="3845" width="32.375" style="471" customWidth="1"/>
    <col min="3846" max="3847" width="10.875" style="471" customWidth="1"/>
    <col min="3848" max="3849" width="10.75" style="471" customWidth="1"/>
    <col min="3850" max="3850" width="7.375" style="471" customWidth="1"/>
    <col min="3851" max="3851" width="15.375" style="471" customWidth="1"/>
    <col min="3852" max="3852" width="10.875" style="471" customWidth="1"/>
    <col min="3853" max="4096" width="9" style="471"/>
    <col min="4097" max="4097" width="4.125" style="471" customWidth="1"/>
    <col min="4098" max="4098" width="4.75" style="471" customWidth="1"/>
    <col min="4099" max="4099" width="16" style="471" customWidth="1"/>
    <col min="4100" max="4100" width="16.625" style="471" customWidth="1"/>
    <col min="4101" max="4101" width="32.375" style="471" customWidth="1"/>
    <col min="4102" max="4103" width="10.875" style="471" customWidth="1"/>
    <col min="4104" max="4105" width="10.75" style="471" customWidth="1"/>
    <col min="4106" max="4106" width="7.375" style="471" customWidth="1"/>
    <col min="4107" max="4107" width="15.375" style="471" customWidth="1"/>
    <col min="4108" max="4108" width="10.875" style="471" customWidth="1"/>
    <col min="4109" max="4352" width="9" style="471"/>
    <col min="4353" max="4353" width="4.125" style="471" customWidth="1"/>
    <col min="4354" max="4354" width="4.75" style="471" customWidth="1"/>
    <col min="4355" max="4355" width="16" style="471" customWidth="1"/>
    <col min="4356" max="4356" width="16.625" style="471" customWidth="1"/>
    <col min="4357" max="4357" width="32.375" style="471" customWidth="1"/>
    <col min="4358" max="4359" width="10.875" style="471" customWidth="1"/>
    <col min="4360" max="4361" width="10.75" style="471" customWidth="1"/>
    <col min="4362" max="4362" width="7.375" style="471" customWidth="1"/>
    <col min="4363" max="4363" width="15.375" style="471" customWidth="1"/>
    <col min="4364" max="4364" width="10.875" style="471" customWidth="1"/>
    <col min="4365" max="4608" width="9" style="471"/>
    <col min="4609" max="4609" width="4.125" style="471" customWidth="1"/>
    <col min="4610" max="4610" width="4.75" style="471" customWidth="1"/>
    <col min="4611" max="4611" width="16" style="471" customWidth="1"/>
    <col min="4612" max="4612" width="16.625" style="471" customWidth="1"/>
    <col min="4613" max="4613" width="32.375" style="471" customWidth="1"/>
    <col min="4614" max="4615" width="10.875" style="471" customWidth="1"/>
    <col min="4616" max="4617" width="10.75" style="471" customWidth="1"/>
    <col min="4618" max="4618" width="7.375" style="471" customWidth="1"/>
    <col min="4619" max="4619" width="15.375" style="471" customWidth="1"/>
    <col min="4620" max="4620" width="10.875" style="471" customWidth="1"/>
    <col min="4621" max="4864" width="9" style="471"/>
    <col min="4865" max="4865" width="4.125" style="471" customWidth="1"/>
    <col min="4866" max="4866" width="4.75" style="471" customWidth="1"/>
    <col min="4867" max="4867" width="16" style="471" customWidth="1"/>
    <col min="4868" max="4868" width="16.625" style="471" customWidth="1"/>
    <col min="4869" max="4869" width="32.375" style="471" customWidth="1"/>
    <col min="4870" max="4871" width="10.875" style="471" customWidth="1"/>
    <col min="4872" max="4873" width="10.75" style="471" customWidth="1"/>
    <col min="4874" max="4874" width="7.375" style="471" customWidth="1"/>
    <col min="4875" max="4875" width="15.375" style="471" customWidth="1"/>
    <col min="4876" max="4876" width="10.875" style="471" customWidth="1"/>
    <col min="4877" max="5120" width="9" style="471"/>
    <col min="5121" max="5121" width="4.125" style="471" customWidth="1"/>
    <col min="5122" max="5122" width="4.75" style="471" customWidth="1"/>
    <col min="5123" max="5123" width="16" style="471" customWidth="1"/>
    <col min="5124" max="5124" width="16.625" style="471" customWidth="1"/>
    <col min="5125" max="5125" width="32.375" style="471" customWidth="1"/>
    <col min="5126" max="5127" width="10.875" style="471" customWidth="1"/>
    <col min="5128" max="5129" width="10.75" style="471" customWidth="1"/>
    <col min="5130" max="5130" width="7.375" style="471" customWidth="1"/>
    <col min="5131" max="5131" width="15.375" style="471" customWidth="1"/>
    <col min="5132" max="5132" width="10.875" style="471" customWidth="1"/>
    <col min="5133" max="5376" width="9" style="471"/>
    <col min="5377" max="5377" width="4.125" style="471" customWidth="1"/>
    <col min="5378" max="5378" width="4.75" style="471" customWidth="1"/>
    <col min="5379" max="5379" width="16" style="471" customWidth="1"/>
    <col min="5380" max="5380" width="16.625" style="471" customWidth="1"/>
    <col min="5381" max="5381" width="32.375" style="471" customWidth="1"/>
    <col min="5382" max="5383" width="10.875" style="471" customWidth="1"/>
    <col min="5384" max="5385" width="10.75" style="471" customWidth="1"/>
    <col min="5386" max="5386" width="7.375" style="471" customWidth="1"/>
    <col min="5387" max="5387" width="15.375" style="471" customWidth="1"/>
    <col min="5388" max="5388" width="10.875" style="471" customWidth="1"/>
    <col min="5389" max="5632" width="9" style="471"/>
    <col min="5633" max="5633" width="4.125" style="471" customWidth="1"/>
    <col min="5634" max="5634" width="4.75" style="471" customWidth="1"/>
    <col min="5635" max="5635" width="16" style="471" customWidth="1"/>
    <col min="5636" max="5636" width="16.625" style="471" customWidth="1"/>
    <col min="5637" max="5637" width="32.375" style="471" customWidth="1"/>
    <col min="5638" max="5639" width="10.875" style="471" customWidth="1"/>
    <col min="5640" max="5641" width="10.75" style="471" customWidth="1"/>
    <col min="5642" max="5642" width="7.375" style="471" customWidth="1"/>
    <col min="5643" max="5643" width="15.375" style="471" customWidth="1"/>
    <col min="5644" max="5644" width="10.875" style="471" customWidth="1"/>
    <col min="5645" max="5888" width="9" style="471"/>
    <col min="5889" max="5889" width="4.125" style="471" customWidth="1"/>
    <col min="5890" max="5890" width="4.75" style="471" customWidth="1"/>
    <col min="5891" max="5891" width="16" style="471" customWidth="1"/>
    <col min="5892" max="5892" width="16.625" style="471" customWidth="1"/>
    <col min="5893" max="5893" width="32.375" style="471" customWidth="1"/>
    <col min="5894" max="5895" width="10.875" style="471" customWidth="1"/>
    <col min="5896" max="5897" width="10.75" style="471" customWidth="1"/>
    <col min="5898" max="5898" width="7.375" style="471" customWidth="1"/>
    <col min="5899" max="5899" width="15.375" style="471" customWidth="1"/>
    <col min="5900" max="5900" width="10.875" style="471" customWidth="1"/>
    <col min="5901" max="6144" width="9" style="471"/>
    <col min="6145" max="6145" width="4.125" style="471" customWidth="1"/>
    <col min="6146" max="6146" width="4.75" style="471" customWidth="1"/>
    <col min="6147" max="6147" width="16" style="471" customWidth="1"/>
    <col min="6148" max="6148" width="16.625" style="471" customWidth="1"/>
    <col min="6149" max="6149" width="32.375" style="471" customWidth="1"/>
    <col min="6150" max="6151" width="10.875" style="471" customWidth="1"/>
    <col min="6152" max="6153" width="10.75" style="471" customWidth="1"/>
    <col min="6154" max="6154" width="7.375" style="471" customWidth="1"/>
    <col min="6155" max="6155" width="15.375" style="471" customWidth="1"/>
    <col min="6156" max="6156" width="10.875" style="471" customWidth="1"/>
    <col min="6157" max="6400" width="9" style="471"/>
    <col min="6401" max="6401" width="4.125" style="471" customWidth="1"/>
    <col min="6402" max="6402" width="4.75" style="471" customWidth="1"/>
    <col min="6403" max="6403" width="16" style="471" customWidth="1"/>
    <col min="6404" max="6404" width="16.625" style="471" customWidth="1"/>
    <col min="6405" max="6405" width="32.375" style="471" customWidth="1"/>
    <col min="6406" max="6407" width="10.875" style="471" customWidth="1"/>
    <col min="6408" max="6409" width="10.75" style="471" customWidth="1"/>
    <col min="6410" max="6410" width="7.375" style="471" customWidth="1"/>
    <col min="6411" max="6411" width="15.375" style="471" customWidth="1"/>
    <col min="6412" max="6412" width="10.875" style="471" customWidth="1"/>
    <col min="6413" max="6656" width="9" style="471"/>
    <col min="6657" max="6657" width="4.125" style="471" customWidth="1"/>
    <col min="6658" max="6658" width="4.75" style="471" customWidth="1"/>
    <col min="6659" max="6659" width="16" style="471" customWidth="1"/>
    <col min="6660" max="6660" width="16.625" style="471" customWidth="1"/>
    <col min="6661" max="6661" width="32.375" style="471" customWidth="1"/>
    <col min="6662" max="6663" width="10.875" style="471" customWidth="1"/>
    <col min="6664" max="6665" width="10.75" style="471" customWidth="1"/>
    <col min="6666" max="6666" width="7.375" style="471" customWidth="1"/>
    <col min="6667" max="6667" width="15.375" style="471" customWidth="1"/>
    <col min="6668" max="6668" width="10.875" style="471" customWidth="1"/>
    <col min="6669" max="6912" width="9" style="471"/>
    <col min="6913" max="6913" width="4.125" style="471" customWidth="1"/>
    <col min="6914" max="6914" width="4.75" style="471" customWidth="1"/>
    <col min="6915" max="6915" width="16" style="471" customWidth="1"/>
    <col min="6916" max="6916" width="16.625" style="471" customWidth="1"/>
    <col min="6917" max="6917" width="32.375" style="471" customWidth="1"/>
    <col min="6918" max="6919" width="10.875" style="471" customWidth="1"/>
    <col min="6920" max="6921" width="10.75" style="471" customWidth="1"/>
    <col min="6922" max="6922" width="7.375" style="471" customWidth="1"/>
    <col min="6923" max="6923" width="15.375" style="471" customWidth="1"/>
    <col min="6924" max="6924" width="10.875" style="471" customWidth="1"/>
    <col min="6925" max="7168" width="9" style="471"/>
    <col min="7169" max="7169" width="4.125" style="471" customWidth="1"/>
    <col min="7170" max="7170" width="4.75" style="471" customWidth="1"/>
    <col min="7171" max="7171" width="16" style="471" customWidth="1"/>
    <col min="7172" max="7172" width="16.625" style="471" customWidth="1"/>
    <col min="7173" max="7173" width="32.375" style="471" customWidth="1"/>
    <col min="7174" max="7175" width="10.875" style="471" customWidth="1"/>
    <col min="7176" max="7177" width="10.75" style="471" customWidth="1"/>
    <col min="7178" max="7178" width="7.375" style="471" customWidth="1"/>
    <col min="7179" max="7179" width="15.375" style="471" customWidth="1"/>
    <col min="7180" max="7180" width="10.875" style="471" customWidth="1"/>
    <col min="7181" max="7424" width="9" style="471"/>
    <col min="7425" max="7425" width="4.125" style="471" customWidth="1"/>
    <col min="7426" max="7426" width="4.75" style="471" customWidth="1"/>
    <col min="7427" max="7427" width="16" style="471" customWidth="1"/>
    <col min="7428" max="7428" width="16.625" style="471" customWidth="1"/>
    <col min="7429" max="7429" width="32.375" style="471" customWidth="1"/>
    <col min="7430" max="7431" width="10.875" style="471" customWidth="1"/>
    <col min="7432" max="7433" width="10.75" style="471" customWidth="1"/>
    <col min="7434" max="7434" width="7.375" style="471" customWidth="1"/>
    <col min="7435" max="7435" width="15.375" style="471" customWidth="1"/>
    <col min="7436" max="7436" width="10.875" style="471" customWidth="1"/>
    <col min="7437" max="7680" width="9" style="471"/>
    <col min="7681" max="7681" width="4.125" style="471" customWidth="1"/>
    <col min="7682" max="7682" width="4.75" style="471" customWidth="1"/>
    <col min="7683" max="7683" width="16" style="471" customWidth="1"/>
    <col min="7684" max="7684" width="16.625" style="471" customWidth="1"/>
    <col min="7685" max="7685" width="32.375" style="471" customWidth="1"/>
    <col min="7686" max="7687" width="10.875" style="471" customWidth="1"/>
    <col min="7688" max="7689" width="10.75" style="471" customWidth="1"/>
    <col min="7690" max="7690" width="7.375" style="471" customWidth="1"/>
    <col min="7691" max="7691" width="15.375" style="471" customWidth="1"/>
    <col min="7692" max="7692" width="10.875" style="471" customWidth="1"/>
    <col min="7693" max="7936" width="9" style="471"/>
    <col min="7937" max="7937" width="4.125" style="471" customWidth="1"/>
    <col min="7938" max="7938" width="4.75" style="471" customWidth="1"/>
    <col min="7939" max="7939" width="16" style="471" customWidth="1"/>
    <col min="7940" max="7940" width="16.625" style="471" customWidth="1"/>
    <col min="7941" max="7941" width="32.375" style="471" customWidth="1"/>
    <col min="7942" max="7943" width="10.875" style="471" customWidth="1"/>
    <col min="7944" max="7945" width="10.75" style="471" customWidth="1"/>
    <col min="7946" max="7946" width="7.375" style="471" customWidth="1"/>
    <col min="7947" max="7947" width="15.375" style="471" customWidth="1"/>
    <col min="7948" max="7948" width="10.875" style="471" customWidth="1"/>
    <col min="7949" max="8192" width="9" style="471"/>
    <col min="8193" max="8193" width="4.125" style="471" customWidth="1"/>
    <col min="8194" max="8194" width="4.75" style="471" customWidth="1"/>
    <col min="8195" max="8195" width="16" style="471" customWidth="1"/>
    <col min="8196" max="8196" width="16.625" style="471" customWidth="1"/>
    <col min="8197" max="8197" width="32.375" style="471" customWidth="1"/>
    <col min="8198" max="8199" width="10.875" style="471" customWidth="1"/>
    <col min="8200" max="8201" width="10.75" style="471" customWidth="1"/>
    <col min="8202" max="8202" width="7.375" style="471" customWidth="1"/>
    <col min="8203" max="8203" width="15.375" style="471" customWidth="1"/>
    <col min="8204" max="8204" width="10.875" style="471" customWidth="1"/>
    <col min="8205" max="8448" width="9" style="471"/>
    <col min="8449" max="8449" width="4.125" style="471" customWidth="1"/>
    <col min="8450" max="8450" width="4.75" style="471" customWidth="1"/>
    <col min="8451" max="8451" width="16" style="471" customWidth="1"/>
    <col min="8452" max="8452" width="16.625" style="471" customWidth="1"/>
    <col min="8453" max="8453" width="32.375" style="471" customWidth="1"/>
    <col min="8454" max="8455" width="10.875" style="471" customWidth="1"/>
    <col min="8456" max="8457" width="10.75" style="471" customWidth="1"/>
    <col min="8458" max="8458" width="7.375" style="471" customWidth="1"/>
    <col min="8459" max="8459" width="15.375" style="471" customWidth="1"/>
    <col min="8460" max="8460" width="10.875" style="471" customWidth="1"/>
    <col min="8461" max="8704" width="9" style="471"/>
    <col min="8705" max="8705" width="4.125" style="471" customWidth="1"/>
    <col min="8706" max="8706" width="4.75" style="471" customWidth="1"/>
    <col min="8707" max="8707" width="16" style="471" customWidth="1"/>
    <col min="8708" max="8708" width="16.625" style="471" customWidth="1"/>
    <col min="8709" max="8709" width="32.375" style="471" customWidth="1"/>
    <col min="8710" max="8711" width="10.875" style="471" customWidth="1"/>
    <col min="8712" max="8713" width="10.75" style="471" customWidth="1"/>
    <col min="8714" max="8714" width="7.375" style="471" customWidth="1"/>
    <col min="8715" max="8715" width="15.375" style="471" customWidth="1"/>
    <col min="8716" max="8716" width="10.875" style="471" customWidth="1"/>
    <col min="8717" max="8960" width="9" style="471"/>
    <col min="8961" max="8961" width="4.125" style="471" customWidth="1"/>
    <col min="8962" max="8962" width="4.75" style="471" customWidth="1"/>
    <col min="8963" max="8963" width="16" style="471" customWidth="1"/>
    <col min="8964" max="8964" width="16.625" style="471" customWidth="1"/>
    <col min="8965" max="8965" width="32.375" style="471" customWidth="1"/>
    <col min="8966" max="8967" width="10.875" style="471" customWidth="1"/>
    <col min="8968" max="8969" width="10.75" style="471" customWidth="1"/>
    <col min="8970" max="8970" width="7.375" style="471" customWidth="1"/>
    <col min="8971" max="8971" width="15.375" style="471" customWidth="1"/>
    <col min="8972" max="8972" width="10.875" style="471" customWidth="1"/>
    <col min="8973" max="9216" width="9" style="471"/>
    <col min="9217" max="9217" width="4.125" style="471" customWidth="1"/>
    <col min="9218" max="9218" width="4.75" style="471" customWidth="1"/>
    <col min="9219" max="9219" width="16" style="471" customWidth="1"/>
    <col min="9220" max="9220" width="16.625" style="471" customWidth="1"/>
    <col min="9221" max="9221" width="32.375" style="471" customWidth="1"/>
    <col min="9222" max="9223" width="10.875" style="471" customWidth="1"/>
    <col min="9224" max="9225" width="10.75" style="471" customWidth="1"/>
    <col min="9226" max="9226" width="7.375" style="471" customWidth="1"/>
    <col min="9227" max="9227" width="15.375" style="471" customWidth="1"/>
    <col min="9228" max="9228" width="10.875" style="471" customWidth="1"/>
    <col min="9229" max="9472" width="9" style="471"/>
    <col min="9473" max="9473" width="4.125" style="471" customWidth="1"/>
    <col min="9474" max="9474" width="4.75" style="471" customWidth="1"/>
    <col min="9475" max="9475" width="16" style="471" customWidth="1"/>
    <col min="9476" max="9476" width="16.625" style="471" customWidth="1"/>
    <col min="9477" max="9477" width="32.375" style="471" customWidth="1"/>
    <col min="9478" max="9479" width="10.875" style="471" customWidth="1"/>
    <col min="9480" max="9481" width="10.75" style="471" customWidth="1"/>
    <col min="9482" max="9482" width="7.375" style="471" customWidth="1"/>
    <col min="9483" max="9483" width="15.375" style="471" customWidth="1"/>
    <col min="9484" max="9484" width="10.875" style="471" customWidth="1"/>
    <col min="9485" max="9728" width="9" style="471"/>
    <col min="9729" max="9729" width="4.125" style="471" customWidth="1"/>
    <col min="9730" max="9730" width="4.75" style="471" customWidth="1"/>
    <col min="9731" max="9731" width="16" style="471" customWidth="1"/>
    <col min="9732" max="9732" width="16.625" style="471" customWidth="1"/>
    <col min="9733" max="9733" width="32.375" style="471" customWidth="1"/>
    <col min="9734" max="9735" width="10.875" style="471" customWidth="1"/>
    <col min="9736" max="9737" width="10.75" style="471" customWidth="1"/>
    <col min="9738" max="9738" width="7.375" style="471" customWidth="1"/>
    <col min="9739" max="9739" width="15.375" style="471" customWidth="1"/>
    <col min="9740" max="9740" width="10.875" style="471" customWidth="1"/>
    <col min="9741" max="9984" width="9" style="471"/>
    <col min="9985" max="9985" width="4.125" style="471" customWidth="1"/>
    <col min="9986" max="9986" width="4.75" style="471" customWidth="1"/>
    <col min="9987" max="9987" width="16" style="471" customWidth="1"/>
    <col min="9988" max="9988" width="16.625" style="471" customWidth="1"/>
    <col min="9989" max="9989" width="32.375" style="471" customWidth="1"/>
    <col min="9990" max="9991" width="10.875" style="471" customWidth="1"/>
    <col min="9992" max="9993" width="10.75" style="471" customWidth="1"/>
    <col min="9994" max="9994" width="7.375" style="471" customWidth="1"/>
    <col min="9995" max="9995" width="15.375" style="471" customWidth="1"/>
    <col min="9996" max="9996" width="10.875" style="471" customWidth="1"/>
    <col min="9997" max="10240" width="9" style="471"/>
    <col min="10241" max="10241" width="4.125" style="471" customWidth="1"/>
    <col min="10242" max="10242" width="4.75" style="471" customWidth="1"/>
    <col min="10243" max="10243" width="16" style="471" customWidth="1"/>
    <col min="10244" max="10244" width="16.625" style="471" customWidth="1"/>
    <col min="10245" max="10245" width="32.375" style="471" customWidth="1"/>
    <col min="10246" max="10247" width="10.875" style="471" customWidth="1"/>
    <col min="10248" max="10249" width="10.75" style="471" customWidth="1"/>
    <col min="10250" max="10250" width="7.375" style="471" customWidth="1"/>
    <col min="10251" max="10251" width="15.375" style="471" customWidth="1"/>
    <col min="10252" max="10252" width="10.875" style="471" customWidth="1"/>
    <col min="10253" max="10496" width="9" style="471"/>
    <col min="10497" max="10497" width="4.125" style="471" customWidth="1"/>
    <col min="10498" max="10498" width="4.75" style="471" customWidth="1"/>
    <col min="10499" max="10499" width="16" style="471" customWidth="1"/>
    <col min="10500" max="10500" width="16.625" style="471" customWidth="1"/>
    <col min="10501" max="10501" width="32.375" style="471" customWidth="1"/>
    <col min="10502" max="10503" width="10.875" style="471" customWidth="1"/>
    <col min="10504" max="10505" width="10.75" style="471" customWidth="1"/>
    <col min="10506" max="10506" width="7.375" style="471" customWidth="1"/>
    <col min="10507" max="10507" width="15.375" style="471" customWidth="1"/>
    <col min="10508" max="10508" width="10.875" style="471" customWidth="1"/>
    <col min="10509" max="10752" width="9" style="471"/>
    <col min="10753" max="10753" width="4.125" style="471" customWidth="1"/>
    <col min="10754" max="10754" width="4.75" style="471" customWidth="1"/>
    <col min="10755" max="10755" width="16" style="471" customWidth="1"/>
    <col min="10756" max="10756" width="16.625" style="471" customWidth="1"/>
    <col min="10757" max="10757" width="32.375" style="471" customWidth="1"/>
    <col min="10758" max="10759" width="10.875" style="471" customWidth="1"/>
    <col min="10760" max="10761" width="10.75" style="471" customWidth="1"/>
    <col min="10762" max="10762" width="7.375" style="471" customWidth="1"/>
    <col min="10763" max="10763" width="15.375" style="471" customWidth="1"/>
    <col min="10764" max="10764" width="10.875" style="471" customWidth="1"/>
    <col min="10765" max="11008" width="9" style="471"/>
    <col min="11009" max="11009" width="4.125" style="471" customWidth="1"/>
    <col min="11010" max="11010" width="4.75" style="471" customWidth="1"/>
    <col min="11011" max="11011" width="16" style="471" customWidth="1"/>
    <col min="11012" max="11012" width="16.625" style="471" customWidth="1"/>
    <col min="11013" max="11013" width="32.375" style="471" customWidth="1"/>
    <col min="11014" max="11015" width="10.875" style="471" customWidth="1"/>
    <col min="11016" max="11017" width="10.75" style="471" customWidth="1"/>
    <col min="11018" max="11018" width="7.375" style="471" customWidth="1"/>
    <col min="11019" max="11019" width="15.375" style="471" customWidth="1"/>
    <col min="11020" max="11020" width="10.875" style="471" customWidth="1"/>
    <col min="11021" max="11264" width="9" style="471"/>
    <col min="11265" max="11265" width="4.125" style="471" customWidth="1"/>
    <col min="11266" max="11266" width="4.75" style="471" customWidth="1"/>
    <col min="11267" max="11267" width="16" style="471" customWidth="1"/>
    <col min="11268" max="11268" width="16.625" style="471" customWidth="1"/>
    <col min="11269" max="11269" width="32.375" style="471" customWidth="1"/>
    <col min="11270" max="11271" width="10.875" style="471" customWidth="1"/>
    <col min="11272" max="11273" width="10.75" style="471" customWidth="1"/>
    <col min="11274" max="11274" width="7.375" style="471" customWidth="1"/>
    <col min="11275" max="11275" width="15.375" style="471" customWidth="1"/>
    <col min="11276" max="11276" width="10.875" style="471" customWidth="1"/>
    <col min="11277" max="11520" width="9" style="471"/>
    <col min="11521" max="11521" width="4.125" style="471" customWidth="1"/>
    <col min="11522" max="11522" width="4.75" style="471" customWidth="1"/>
    <col min="11523" max="11523" width="16" style="471" customWidth="1"/>
    <col min="11524" max="11524" width="16.625" style="471" customWidth="1"/>
    <col min="11525" max="11525" width="32.375" style="471" customWidth="1"/>
    <col min="11526" max="11527" width="10.875" style="471" customWidth="1"/>
    <col min="11528" max="11529" width="10.75" style="471" customWidth="1"/>
    <col min="11530" max="11530" width="7.375" style="471" customWidth="1"/>
    <col min="11531" max="11531" width="15.375" style="471" customWidth="1"/>
    <col min="11532" max="11532" width="10.875" style="471" customWidth="1"/>
    <col min="11533" max="11776" width="9" style="471"/>
    <col min="11777" max="11777" width="4.125" style="471" customWidth="1"/>
    <col min="11778" max="11778" width="4.75" style="471" customWidth="1"/>
    <col min="11779" max="11779" width="16" style="471" customWidth="1"/>
    <col min="11780" max="11780" width="16.625" style="471" customWidth="1"/>
    <col min="11781" max="11781" width="32.375" style="471" customWidth="1"/>
    <col min="11782" max="11783" width="10.875" style="471" customWidth="1"/>
    <col min="11784" max="11785" width="10.75" style="471" customWidth="1"/>
    <col min="11786" max="11786" width="7.375" style="471" customWidth="1"/>
    <col min="11787" max="11787" width="15.375" style="471" customWidth="1"/>
    <col min="11788" max="11788" width="10.875" style="471" customWidth="1"/>
    <col min="11789" max="12032" width="9" style="471"/>
    <col min="12033" max="12033" width="4.125" style="471" customWidth="1"/>
    <col min="12034" max="12034" width="4.75" style="471" customWidth="1"/>
    <col min="12035" max="12035" width="16" style="471" customWidth="1"/>
    <col min="12036" max="12036" width="16.625" style="471" customWidth="1"/>
    <col min="12037" max="12037" width="32.375" style="471" customWidth="1"/>
    <col min="12038" max="12039" width="10.875" style="471" customWidth="1"/>
    <col min="12040" max="12041" width="10.75" style="471" customWidth="1"/>
    <col min="12042" max="12042" width="7.375" style="471" customWidth="1"/>
    <col min="12043" max="12043" width="15.375" style="471" customWidth="1"/>
    <col min="12044" max="12044" width="10.875" style="471" customWidth="1"/>
    <col min="12045" max="12288" width="9" style="471"/>
    <col min="12289" max="12289" width="4.125" style="471" customWidth="1"/>
    <col min="12290" max="12290" width="4.75" style="471" customWidth="1"/>
    <col min="12291" max="12291" width="16" style="471" customWidth="1"/>
    <col min="12292" max="12292" width="16.625" style="471" customWidth="1"/>
    <col min="12293" max="12293" width="32.375" style="471" customWidth="1"/>
    <col min="12294" max="12295" width="10.875" style="471" customWidth="1"/>
    <col min="12296" max="12297" width="10.75" style="471" customWidth="1"/>
    <col min="12298" max="12298" width="7.375" style="471" customWidth="1"/>
    <col min="12299" max="12299" width="15.375" style="471" customWidth="1"/>
    <col min="12300" max="12300" width="10.875" style="471" customWidth="1"/>
    <col min="12301" max="12544" width="9" style="471"/>
    <col min="12545" max="12545" width="4.125" style="471" customWidth="1"/>
    <col min="12546" max="12546" width="4.75" style="471" customWidth="1"/>
    <col min="12547" max="12547" width="16" style="471" customWidth="1"/>
    <col min="12548" max="12548" width="16.625" style="471" customWidth="1"/>
    <col min="12549" max="12549" width="32.375" style="471" customWidth="1"/>
    <col min="12550" max="12551" width="10.875" style="471" customWidth="1"/>
    <col min="12552" max="12553" width="10.75" style="471" customWidth="1"/>
    <col min="12554" max="12554" width="7.375" style="471" customWidth="1"/>
    <col min="12555" max="12555" width="15.375" style="471" customWidth="1"/>
    <col min="12556" max="12556" width="10.875" style="471" customWidth="1"/>
    <col min="12557" max="12800" width="9" style="471"/>
    <col min="12801" max="12801" width="4.125" style="471" customWidth="1"/>
    <col min="12802" max="12802" width="4.75" style="471" customWidth="1"/>
    <col min="12803" max="12803" width="16" style="471" customWidth="1"/>
    <col min="12804" max="12804" width="16.625" style="471" customWidth="1"/>
    <col min="12805" max="12805" width="32.375" style="471" customWidth="1"/>
    <col min="12806" max="12807" width="10.875" style="471" customWidth="1"/>
    <col min="12808" max="12809" width="10.75" style="471" customWidth="1"/>
    <col min="12810" max="12810" width="7.375" style="471" customWidth="1"/>
    <col min="12811" max="12811" width="15.375" style="471" customWidth="1"/>
    <col min="12812" max="12812" width="10.875" style="471" customWidth="1"/>
    <col min="12813" max="13056" width="9" style="471"/>
    <col min="13057" max="13057" width="4.125" style="471" customWidth="1"/>
    <col min="13058" max="13058" width="4.75" style="471" customWidth="1"/>
    <col min="13059" max="13059" width="16" style="471" customWidth="1"/>
    <col min="13060" max="13060" width="16.625" style="471" customWidth="1"/>
    <col min="13061" max="13061" width="32.375" style="471" customWidth="1"/>
    <col min="13062" max="13063" width="10.875" style="471" customWidth="1"/>
    <col min="13064" max="13065" width="10.75" style="471" customWidth="1"/>
    <col min="13066" max="13066" width="7.375" style="471" customWidth="1"/>
    <col min="13067" max="13067" width="15.375" style="471" customWidth="1"/>
    <col min="13068" max="13068" width="10.875" style="471" customWidth="1"/>
    <col min="13069" max="13312" width="9" style="471"/>
    <col min="13313" max="13313" width="4.125" style="471" customWidth="1"/>
    <col min="13314" max="13314" width="4.75" style="471" customWidth="1"/>
    <col min="13315" max="13315" width="16" style="471" customWidth="1"/>
    <col min="13316" max="13316" width="16.625" style="471" customWidth="1"/>
    <col min="13317" max="13317" width="32.375" style="471" customWidth="1"/>
    <col min="13318" max="13319" width="10.875" style="471" customWidth="1"/>
    <col min="13320" max="13321" width="10.75" style="471" customWidth="1"/>
    <col min="13322" max="13322" width="7.375" style="471" customWidth="1"/>
    <col min="13323" max="13323" width="15.375" style="471" customWidth="1"/>
    <col min="13324" max="13324" width="10.875" style="471" customWidth="1"/>
    <col min="13325" max="13568" width="9" style="471"/>
    <col min="13569" max="13569" width="4.125" style="471" customWidth="1"/>
    <col min="13570" max="13570" width="4.75" style="471" customWidth="1"/>
    <col min="13571" max="13571" width="16" style="471" customWidth="1"/>
    <col min="13572" max="13572" width="16.625" style="471" customWidth="1"/>
    <col min="13573" max="13573" width="32.375" style="471" customWidth="1"/>
    <col min="13574" max="13575" width="10.875" style="471" customWidth="1"/>
    <col min="13576" max="13577" width="10.75" style="471" customWidth="1"/>
    <col min="13578" max="13578" width="7.375" style="471" customWidth="1"/>
    <col min="13579" max="13579" width="15.375" style="471" customWidth="1"/>
    <col min="13580" max="13580" width="10.875" style="471" customWidth="1"/>
    <col min="13581" max="13824" width="9" style="471"/>
    <col min="13825" max="13825" width="4.125" style="471" customWidth="1"/>
    <col min="13826" max="13826" width="4.75" style="471" customWidth="1"/>
    <col min="13827" max="13827" width="16" style="471" customWidth="1"/>
    <col min="13828" max="13828" width="16.625" style="471" customWidth="1"/>
    <col min="13829" max="13829" width="32.375" style="471" customWidth="1"/>
    <col min="13830" max="13831" width="10.875" style="471" customWidth="1"/>
    <col min="13832" max="13833" width="10.75" style="471" customWidth="1"/>
    <col min="13834" max="13834" width="7.375" style="471" customWidth="1"/>
    <col min="13835" max="13835" width="15.375" style="471" customWidth="1"/>
    <col min="13836" max="13836" width="10.875" style="471" customWidth="1"/>
    <col min="13837" max="14080" width="9" style="471"/>
    <col min="14081" max="14081" width="4.125" style="471" customWidth="1"/>
    <col min="14082" max="14082" width="4.75" style="471" customWidth="1"/>
    <col min="14083" max="14083" width="16" style="471" customWidth="1"/>
    <col min="14084" max="14084" width="16.625" style="471" customWidth="1"/>
    <col min="14085" max="14085" width="32.375" style="471" customWidth="1"/>
    <col min="14086" max="14087" width="10.875" style="471" customWidth="1"/>
    <col min="14088" max="14089" width="10.75" style="471" customWidth="1"/>
    <col min="14090" max="14090" width="7.375" style="471" customWidth="1"/>
    <col min="14091" max="14091" width="15.375" style="471" customWidth="1"/>
    <col min="14092" max="14092" width="10.875" style="471" customWidth="1"/>
    <col min="14093" max="14336" width="9" style="471"/>
    <col min="14337" max="14337" width="4.125" style="471" customWidth="1"/>
    <col min="14338" max="14338" width="4.75" style="471" customWidth="1"/>
    <col min="14339" max="14339" width="16" style="471" customWidth="1"/>
    <col min="14340" max="14340" width="16.625" style="471" customWidth="1"/>
    <col min="14341" max="14341" width="32.375" style="471" customWidth="1"/>
    <col min="14342" max="14343" width="10.875" style="471" customWidth="1"/>
    <col min="14344" max="14345" width="10.75" style="471" customWidth="1"/>
    <col min="14346" max="14346" width="7.375" style="471" customWidth="1"/>
    <col min="14347" max="14347" width="15.375" style="471" customWidth="1"/>
    <col min="14348" max="14348" width="10.875" style="471" customWidth="1"/>
    <col min="14349" max="14592" width="9" style="471"/>
    <col min="14593" max="14593" width="4.125" style="471" customWidth="1"/>
    <col min="14594" max="14594" width="4.75" style="471" customWidth="1"/>
    <col min="14595" max="14595" width="16" style="471" customWidth="1"/>
    <col min="14596" max="14596" width="16.625" style="471" customWidth="1"/>
    <col min="14597" max="14597" width="32.375" style="471" customWidth="1"/>
    <col min="14598" max="14599" width="10.875" style="471" customWidth="1"/>
    <col min="14600" max="14601" width="10.75" style="471" customWidth="1"/>
    <col min="14602" max="14602" width="7.375" style="471" customWidth="1"/>
    <col min="14603" max="14603" width="15.375" style="471" customWidth="1"/>
    <col min="14604" max="14604" width="10.875" style="471" customWidth="1"/>
    <col min="14605" max="14848" width="9" style="471"/>
    <col min="14849" max="14849" width="4.125" style="471" customWidth="1"/>
    <col min="14850" max="14850" width="4.75" style="471" customWidth="1"/>
    <col min="14851" max="14851" width="16" style="471" customWidth="1"/>
    <col min="14852" max="14852" width="16.625" style="471" customWidth="1"/>
    <col min="14853" max="14853" width="32.375" style="471" customWidth="1"/>
    <col min="14854" max="14855" width="10.875" style="471" customWidth="1"/>
    <col min="14856" max="14857" width="10.75" style="471" customWidth="1"/>
    <col min="14858" max="14858" width="7.375" style="471" customWidth="1"/>
    <col min="14859" max="14859" width="15.375" style="471" customWidth="1"/>
    <col min="14860" max="14860" width="10.875" style="471" customWidth="1"/>
    <col min="14861" max="15104" width="9" style="471"/>
    <col min="15105" max="15105" width="4.125" style="471" customWidth="1"/>
    <col min="15106" max="15106" width="4.75" style="471" customWidth="1"/>
    <col min="15107" max="15107" width="16" style="471" customWidth="1"/>
    <col min="15108" max="15108" width="16.625" style="471" customWidth="1"/>
    <col min="15109" max="15109" width="32.375" style="471" customWidth="1"/>
    <col min="15110" max="15111" width="10.875" style="471" customWidth="1"/>
    <col min="15112" max="15113" width="10.75" style="471" customWidth="1"/>
    <col min="15114" max="15114" width="7.375" style="471" customWidth="1"/>
    <col min="15115" max="15115" width="15.375" style="471" customWidth="1"/>
    <col min="15116" max="15116" width="10.875" style="471" customWidth="1"/>
    <col min="15117" max="15360" width="9" style="471"/>
    <col min="15361" max="15361" width="4.125" style="471" customWidth="1"/>
    <col min="15362" max="15362" width="4.75" style="471" customWidth="1"/>
    <col min="15363" max="15363" width="16" style="471" customWidth="1"/>
    <col min="15364" max="15364" width="16.625" style="471" customWidth="1"/>
    <col min="15365" max="15365" width="32.375" style="471" customWidth="1"/>
    <col min="15366" max="15367" width="10.875" style="471" customWidth="1"/>
    <col min="15368" max="15369" width="10.75" style="471" customWidth="1"/>
    <col min="15370" max="15370" width="7.375" style="471" customWidth="1"/>
    <col min="15371" max="15371" width="15.375" style="471" customWidth="1"/>
    <col min="15372" max="15372" width="10.875" style="471" customWidth="1"/>
    <col min="15373" max="15616" width="9" style="471"/>
    <col min="15617" max="15617" width="4.125" style="471" customWidth="1"/>
    <col min="15618" max="15618" width="4.75" style="471" customWidth="1"/>
    <col min="15619" max="15619" width="16" style="471" customWidth="1"/>
    <col min="15620" max="15620" width="16.625" style="471" customWidth="1"/>
    <col min="15621" max="15621" width="32.375" style="471" customWidth="1"/>
    <col min="15622" max="15623" width="10.875" style="471" customWidth="1"/>
    <col min="15624" max="15625" width="10.75" style="471" customWidth="1"/>
    <col min="15626" max="15626" width="7.375" style="471" customWidth="1"/>
    <col min="15627" max="15627" width="15.375" style="471" customWidth="1"/>
    <col min="15628" max="15628" width="10.875" style="471" customWidth="1"/>
    <col min="15629" max="15872" width="9" style="471"/>
    <col min="15873" max="15873" width="4.125" style="471" customWidth="1"/>
    <col min="15874" max="15874" width="4.75" style="471" customWidth="1"/>
    <col min="15875" max="15875" width="16" style="471" customWidth="1"/>
    <col min="15876" max="15876" width="16.625" style="471" customWidth="1"/>
    <col min="15877" max="15877" width="32.375" style="471" customWidth="1"/>
    <col min="15878" max="15879" width="10.875" style="471" customWidth="1"/>
    <col min="15880" max="15881" width="10.75" style="471" customWidth="1"/>
    <col min="15882" max="15882" width="7.375" style="471" customWidth="1"/>
    <col min="15883" max="15883" width="15.375" style="471" customWidth="1"/>
    <col min="15884" max="15884" width="10.875" style="471" customWidth="1"/>
    <col min="15885" max="16128" width="9" style="471"/>
    <col min="16129" max="16129" width="4.125" style="471" customWidth="1"/>
    <col min="16130" max="16130" width="4.75" style="471" customWidth="1"/>
    <col min="16131" max="16131" width="16" style="471" customWidth="1"/>
    <col min="16132" max="16132" width="16.625" style="471" customWidth="1"/>
    <col min="16133" max="16133" width="32.375" style="471" customWidth="1"/>
    <col min="16134" max="16135" width="10.875" style="471" customWidth="1"/>
    <col min="16136" max="16137" width="10.75" style="471" customWidth="1"/>
    <col min="16138" max="16138" width="7.375" style="471" customWidth="1"/>
    <col min="16139" max="16139" width="15.375" style="471" customWidth="1"/>
    <col min="16140" max="16140" width="10.875" style="471" customWidth="1"/>
    <col min="16141" max="16384" width="9" style="471"/>
  </cols>
  <sheetData>
    <row r="1" s="16" customFormat="1" ht="18.75" spans="1:12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="16" customFormat="1" ht="18.75" spans="1:12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="16" customFormat="1" ht="18.75" spans="1:1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="16" customFormat="1" ht="18.75" spans="1:12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="18" customFormat="1" ht="18.75" spans="1:13">
      <c r="A5" s="48" t="s">
        <v>36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="16" customFormat="1" ht="18.75" spans="1:12">
      <c r="A6" s="133" t="s">
        <v>37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="16" customFormat="1" ht="18.75" spans="1:12">
      <c r="A7" s="133" t="s">
        <v>607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</row>
    <row r="8" s="16" customFormat="1" ht="18.75" spans="1:12">
      <c r="A8" s="570" t="s">
        <v>608</v>
      </c>
      <c r="B8" s="570"/>
      <c r="C8" s="570"/>
      <c r="D8" s="570"/>
      <c r="E8" s="570"/>
      <c r="F8" s="570"/>
      <c r="G8" s="570"/>
      <c r="H8" s="570"/>
      <c r="I8" s="570"/>
      <c r="J8" s="570"/>
      <c r="K8" s="570"/>
      <c r="L8" s="570"/>
    </row>
    <row r="9" s="16" customFormat="1" ht="8.25" customHeight="1" spans="12:12">
      <c r="L9" s="24"/>
    </row>
    <row r="10" s="18" customFormat="1" ht="18.75" customHeight="1" spans="1:12">
      <c r="A10" s="51" t="s">
        <v>40</v>
      </c>
      <c r="B10" s="51" t="s">
        <v>41</v>
      </c>
      <c r="C10" s="51" t="s">
        <v>42</v>
      </c>
      <c r="D10" s="52" t="s">
        <v>43</v>
      </c>
      <c r="E10" s="53" t="s">
        <v>12</v>
      </c>
      <c r="F10" s="54"/>
      <c r="G10" s="54"/>
      <c r="H10" s="54"/>
      <c r="I10" s="69"/>
      <c r="J10" s="52" t="s">
        <v>44</v>
      </c>
      <c r="K10" s="52" t="s">
        <v>45</v>
      </c>
      <c r="L10" s="52" t="s">
        <v>46</v>
      </c>
    </row>
    <row r="11" s="18" customFormat="1" ht="18.75" spans="1:12">
      <c r="A11" s="55"/>
      <c r="B11" s="55"/>
      <c r="C11" s="55"/>
      <c r="D11" s="56"/>
      <c r="E11" s="57">
        <v>2566</v>
      </c>
      <c r="F11" s="57">
        <v>2567</v>
      </c>
      <c r="G11" s="57">
        <v>2568</v>
      </c>
      <c r="H11" s="57">
        <v>2569</v>
      </c>
      <c r="I11" s="57">
        <v>2570</v>
      </c>
      <c r="J11" s="56"/>
      <c r="K11" s="56"/>
      <c r="L11" s="56"/>
    </row>
    <row r="12" s="18" customFormat="1" ht="18.75" spans="1:12">
      <c r="A12" s="58"/>
      <c r="B12" s="58"/>
      <c r="C12" s="58"/>
      <c r="D12" s="59"/>
      <c r="E12" s="60" t="s">
        <v>13</v>
      </c>
      <c r="F12" s="60" t="s">
        <v>13</v>
      </c>
      <c r="G12" s="60" t="s">
        <v>13</v>
      </c>
      <c r="H12" s="60" t="s">
        <v>13</v>
      </c>
      <c r="I12" s="60" t="s">
        <v>13</v>
      </c>
      <c r="J12" s="59"/>
      <c r="K12" s="59"/>
      <c r="L12" s="59"/>
    </row>
    <row r="13" s="298" customFormat="1" spans="1:12">
      <c r="A13" s="360">
        <v>1</v>
      </c>
      <c r="B13" s="394" t="s">
        <v>609</v>
      </c>
      <c r="C13" s="308" t="s">
        <v>610</v>
      </c>
      <c r="D13" s="309" t="s">
        <v>611</v>
      </c>
      <c r="E13" s="317">
        <v>50000</v>
      </c>
      <c r="F13" s="317">
        <v>50000</v>
      </c>
      <c r="G13" s="317">
        <v>50000</v>
      </c>
      <c r="H13" s="317">
        <v>50000</v>
      </c>
      <c r="I13" s="317">
        <v>50000</v>
      </c>
      <c r="J13" s="420" t="s">
        <v>64</v>
      </c>
      <c r="K13" s="359" t="s">
        <v>612</v>
      </c>
      <c r="L13" s="360" t="s">
        <v>613</v>
      </c>
    </row>
    <row r="14" s="298" customFormat="1" spans="1:12">
      <c r="A14" s="360"/>
      <c r="B14" s="394" t="s">
        <v>614</v>
      </c>
      <c r="C14" s="308" t="s">
        <v>615</v>
      </c>
      <c r="D14" s="309" t="s">
        <v>616</v>
      </c>
      <c r="E14" s="466"/>
      <c r="F14" s="466"/>
      <c r="G14" s="466"/>
      <c r="H14" s="360"/>
      <c r="I14" s="360"/>
      <c r="J14" s="360" t="s">
        <v>617</v>
      </c>
      <c r="K14" s="359" t="s">
        <v>618</v>
      </c>
      <c r="L14" s="360" t="s">
        <v>619</v>
      </c>
    </row>
    <row r="15" s="298" customFormat="1" spans="1:12">
      <c r="A15" s="394"/>
      <c r="B15" s="394" t="s">
        <v>620</v>
      </c>
      <c r="C15" s="394" t="s">
        <v>621</v>
      </c>
      <c r="D15" s="394"/>
      <c r="E15" s="394"/>
      <c r="F15" s="394"/>
      <c r="G15" s="394"/>
      <c r="H15" s="394"/>
      <c r="I15" s="394"/>
      <c r="J15" s="420" t="s">
        <v>622</v>
      </c>
      <c r="K15" s="359"/>
      <c r="L15" s="360"/>
    </row>
    <row r="16" s="298" customFormat="1" spans="1:12">
      <c r="A16" s="320"/>
      <c r="B16" s="313"/>
      <c r="C16" s="313"/>
      <c r="D16" s="314"/>
      <c r="E16" s="533"/>
      <c r="F16" s="533"/>
      <c r="G16" s="533"/>
      <c r="H16" s="362"/>
      <c r="I16" s="362"/>
      <c r="J16" s="362" t="s">
        <v>81</v>
      </c>
      <c r="K16" s="363"/>
      <c r="L16" s="362"/>
    </row>
    <row r="17" s="298" customFormat="1" spans="1:12">
      <c r="A17" s="571">
        <v>2</v>
      </c>
      <c r="B17" s="304" t="s">
        <v>623</v>
      </c>
      <c r="C17" s="304" t="s">
        <v>610</v>
      </c>
      <c r="D17" s="305" t="s">
        <v>624</v>
      </c>
      <c r="E17" s="311">
        <v>2000000</v>
      </c>
      <c r="F17" s="311">
        <v>2000000</v>
      </c>
      <c r="G17" s="311">
        <v>2000000</v>
      </c>
      <c r="H17" s="311">
        <v>2000000</v>
      </c>
      <c r="I17" s="311">
        <v>2000000</v>
      </c>
      <c r="J17" s="361" t="s">
        <v>97</v>
      </c>
      <c r="K17" s="355" t="s">
        <v>625</v>
      </c>
      <c r="L17" s="356" t="s">
        <v>626</v>
      </c>
    </row>
    <row r="18" s="298" customFormat="1" spans="1:12">
      <c r="A18" s="360"/>
      <c r="B18" s="308" t="s">
        <v>627</v>
      </c>
      <c r="C18" s="308" t="s">
        <v>615</v>
      </c>
      <c r="D18" s="309" t="s">
        <v>628</v>
      </c>
      <c r="E18" s="310"/>
      <c r="F18" s="310"/>
      <c r="G18" s="310"/>
      <c r="H18" s="318"/>
      <c r="I18" s="318"/>
      <c r="J18" s="360" t="s">
        <v>629</v>
      </c>
      <c r="K18" s="309" t="s">
        <v>630</v>
      </c>
      <c r="L18" s="360"/>
    </row>
    <row r="19" s="298" customFormat="1" spans="1:12">
      <c r="A19" s="360"/>
      <c r="B19" s="308"/>
      <c r="C19" s="308"/>
      <c r="D19" s="309" t="s">
        <v>631</v>
      </c>
      <c r="E19" s="310"/>
      <c r="F19" s="310"/>
      <c r="G19" s="310"/>
      <c r="H19" s="318"/>
      <c r="I19" s="318"/>
      <c r="J19" s="360" t="s">
        <v>632</v>
      </c>
      <c r="K19" s="309" t="s">
        <v>633</v>
      </c>
      <c r="L19" s="360"/>
    </row>
    <row r="20" s="298" customFormat="1" spans="1:12">
      <c r="A20" s="360"/>
      <c r="B20" s="308"/>
      <c r="C20" s="308"/>
      <c r="D20" s="309"/>
      <c r="E20" s="310"/>
      <c r="F20" s="310"/>
      <c r="G20" s="310"/>
      <c r="H20" s="318"/>
      <c r="I20" s="318"/>
      <c r="J20" s="360" t="s">
        <v>464</v>
      </c>
      <c r="K20" s="309"/>
      <c r="L20" s="360"/>
    </row>
    <row r="21" s="298" customFormat="1" spans="1:12">
      <c r="A21" s="362"/>
      <c r="B21" s="313"/>
      <c r="C21" s="313"/>
      <c r="D21" s="314"/>
      <c r="E21" s="315"/>
      <c r="F21" s="315"/>
      <c r="G21" s="315"/>
      <c r="H21" s="322"/>
      <c r="I21" s="322"/>
      <c r="J21" s="421"/>
      <c r="K21" s="314"/>
      <c r="L21" s="362"/>
    </row>
    <row r="22" s="298" customFormat="1" spans="1:12">
      <c r="A22" s="572">
        <v>3</v>
      </c>
      <c r="B22" s="325" t="s">
        <v>634</v>
      </c>
      <c r="C22" s="325" t="s">
        <v>635</v>
      </c>
      <c r="D22" s="326" t="s">
        <v>636</v>
      </c>
      <c r="E22" s="517">
        <v>100000</v>
      </c>
      <c r="F22" s="517">
        <v>100000</v>
      </c>
      <c r="G22" s="517">
        <v>100000</v>
      </c>
      <c r="H22" s="517">
        <v>100000</v>
      </c>
      <c r="I22" s="517">
        <v>100000</v>
      </c>
      <c r="J22" s="529" t="s">
        <v>97</v>
      </c>
      <c r="K22" s="598" t="s">
        <v>637</v>
      </c>
      <c r="L22" s="572" t="s">
        <v>52</v>
      </c>
    </row>
    <row r="23" s="298" customFormat="1" spans="1:12">
      <c r="A23" s="372"/>
      <c r="B23" s="329" t="s">
        <v>638</v>
      </c>
      <c r="C23" s="329" t="s">
        <v>639</v>
      </c>
      <c r="D23" s="330" t="s">
        <v>640</v>
      </c>
      <c r="E23" s="518"/>
      <c r="F23" s="518"/>
      <c r="G23" s="518"/>
      <c r="H23" s="518"/>
      <c r="I23" s="518"/>
      <c r="J23" s="372" t="s">
        <v>343</v>
      </c>
      <c r="K23" s="333" t="s">
        <v>641</v>
      </c>
      <c r="L23" s="372"/>
    </row>
    <row r="24" s="298" customFormat="1" spans="1:12">
      <c r="A24" s="372"/>
      <c r="B24" s="329" t="s">
        <v>293</v>
      </c>
      <c r="C24" s="329"/>
      <c r="D24" s="330"/>
      <c r="E24" s="518"/>
      <c r="F24" s="518"/>
      <c r="G24" s="518"/>
      <c r="H24" s="518"/>
      <c r="I24" s="518"/>
      <c r="J24" s="518"/>
      <c r="K24" s="333" t="s">
        <v>642</v>
      </c>
      <c r="L24" s="372"/>
    </row>
    <row r="25" s="298" customFormat="1" spans="1:12">
      <c r="A25" s="573"/>
      <c r="B25" s="342"/>
      <c r="C25" s="342"/>
      <c r="D25" s="534"/>
      <c r="E25" s="574"/>
      <c r="F25" s="574"/>
      <c r="G25" s="574"/>
      <c r="H25" s="574"/>
      <c r="I25" s="574"/>
      <c r="J25" s="574"/>
      <c r="K25" s="581" t="s">
        <v>294</v>
      </c>
      <c r="L25" s="573"/>
    </row>
    <row r="26" s="298" customFormat="1" spans="1:12">
      <c r="A26" s="572">
        <v>4</v>
      </c>
      <c r="B26" s="575" t="s">
        <v>643</v>
      </c>
      <c r="C26" s="325" t="s">
        <v>644</v>
      </c>
      <c r="D26" s="326" t="s">
        <v>645</v>
      </c>
      <c r="E26" s="576">
        <v>50000</v>
      </c>
      <c r="F26" s="576">
        <v>50000</v>
      </c>
      <c r="G26" s="576">
        <v>50000</v>
      </c>
      <c r="H26" s="576">
        <v>50000</v>
      </c>
      <c r="I26" s="576">
        <v>50000</v>
      </c>
      <c r="J26" s="529" t="s">
        <v>97</v>
      </c>
      <c r="K26" s="598" t="s">
        <v>637</v>
      </c>
      <c r="L26" s="572" t="s">
        <v>626</v>
      </c>
    </row>
    <row r="27" s="298" customFormat="1" spans="1:12">
      <c r="A27" s="333"/>
      <c r="B27" s="577" t="s">
        <v>646</v>
      </c>
      <c r="C27" s="329" t="s">
        <v>647</v>
      </c>
      <c r="D27" s="330" t="s">
        <v>648</v>
      </c>
      <c r="E27" s="333"/>
      <c r="F27" s="333"/>
      <c r="G27" s="333"/>
      <c r="H27" s="333"/>
      <c r="I27" s="333"/>
      <c r="J27" s="372" t="s">
        <v>343</v>
      </c>
      <c r="K27" s="333" t="s">
        <v>649</v>
      </c>
      <c r="L27" s="372"/>
    </row>
    <row r="28" s="298" customFormat="1" spans="1:12">
      <c r="A28" s="578"/>
      <c r="B28" s="577" t="s">
        <v>650</v>
      </c>
      <c r="C28" s="329" t="s">
        <v>651</v>
      </c>
      <c r="D28" s="577" t="s">
        <v>650</v>
      </c>
      <c r="E28" s="333"/>
      <c r="F28" s="333"/>
      <c r="G28" s="333"/>
      <c r="H28" s="333"/>
      <c r="I28" s="333"/>
      <c r="J28" s="333"/>
      <c r="K28" s="333" t="s">
        <v>294</v>
      </c>
      <c r="L28" s="372"/>
    </row>
    <row r="29" s="298" customFormat="1" spans="1:12">
      <c r="A29" s="578"/>
      <c r="B29" s="577" t="s">
        <v>652</v>
      </c>
      <c r="C29" s="329" t="s">
        <v>653</v>
      </c>
      <c r="D29" s="577" t="s">
        <v>652</v>
      </c>
      <c r="E29" s="333"/>
      <c r="F29" s="333"/>
      <c r="G29" s="333"/>
      <c r="H29" s="333"/>
      <c r="I29" s="333"/>
      <c r="J29" s="333"/>
      <c r="K29" s="333"/>
      <c r="L29" s="372"/>
    </row>
    <row r="30" s="298" customFormat="1" spans="1:12">
      <c r="A30" s="579"/>
      <c r="B30" s="580"/>
      <c r="C30" s="342"/>
      <c r="D30" s="534"/>
      <c r="E30" s="581"/>
      <c r="F30" s="581"/>
      <c r="G30" s="581"/>
      <c r="H30" s="581"/>
      <c r="I30" s="581"/>
      <c r="J30" s="573"/>
      <c r="K30" s="581"/>
      <c r="L30" s="573"/>
    </row>
    <row r="31" s="569" customFormat="1" ht="110.25" spans="1:12">
      <c r="A31" s="351">
        <v>5</v>
      </c>
      <c r="B31" s="582" t="s">
        <v>654</v>
      </c>
      <c r="C31" s="583" t="s">
        <v>655</v>
      </c>
      <c r="D31" s="582" t="s">
        <v>656</v>
      </c>
      <c r="E31" s="584"/>
      <c r="F31" s="584">
        <v>10000</v>
      </c>
      <c r="G31" s="584"/>
      <c r="H31" s="584"/>
      <c r="I31" s="584"/>
      <c r="J31" s="599" t="s">
        <v>657</v>
      </c>
      <c r="K31" s="599" t="s">
        <v>658</v>
      </c>
      <c r="L31" s="600" t="s">
        <v>659</v>
      </c>
    </row>
    <row r="32" s="294" customFormat="1" spans="1:12">
      <c r="A32" s="585" t="s">
        <v>16</v>
      </c>
      <c r="B32" s="585"/>
      <c r="C32" s="585"/>
      <c r="D32" s="585"/>
      <c r="E32" s="586">
        <f>SUM(E13:E31)</f>
        <v>2200000</v>
      </c>
      <c r="F32" s="586">
        <f t="shared" ref="F32:I32" si="0">SUM(F13:F31)</f>
        <v>2210000</v>
      </c>
      <c r="G32" s="586">
        <f t="shared" si="0"/>
        <v>2200000</v>
      </c>
      <c r="H32" s="586">
        <f t="shared" si="0"/>
        <v>2200000</v>
      </c>
      <c r="I32" s="586">
        <f t="shared" si="0"/>
        <v>2200000</v>
      </c>
      <c r="J32" s="601"/>
      <c r="K32" s="602"/>
      <c r="L32" s="585"/>
    </row>
    <row r="33" s="298" customFormat="1" spans="1:12">
      <c r="A33" s="587"/>
      <c r="B33" s="575"/>
      <c r="C33" s="588"/>
      <c r="D33" s="589"/>
      <c r="E33" s="590">
        <f>COUNT(E13:E31)</f>
        <v>4</v>
      </c>
      <c r="F33" s="590">
        <f t="shared" ref="F33:I33" si="1">COUNT(F13:F31)</f>
        <v>5</v>
      </c>
      <c r="G33" s="590">
        <f t="shared" si="1"/>
        <v>4</v>
      </c>
      <c r="H33" s="590">
        <f t="shared" si="1"/>
        <v>4</v>
      </c>
      <c r="I33" s="590">
        <f t="shared" si="1"/>
        <v>4</v>
      </c>
      <c r="J33" s="603"/>
      <c r="K33" s="575"/>
      <c r="L33" s="587"/>
    </row>
    <row r="34" s="298" customFormat="1" spans="1:12">
      <c r="A34" s="591"/>
      <c r="B34" s="577"/>
      <c r="C34" s="592"/>
      <c r="D34" s="593"/>
      <c r="E34" s="594"/>
      <c r="F34" s="594"/>
      <c r="G34" s="594"/>
      <c r="H34" s="594"/>
      <c r="I34" s="594"/>
      <c r="J34" s="595"/>
      <c r="K34" s="577"/>
      <c r="L34" s="595"/>
    </row>
    <row r="35" s="298" customFormat="1" spans="1:12">
      <c r="A35" s="591"/>
      <c r="B35" s="577"/>
      <c r="C35" s="592"/>
      <c r="D35" s="593"/>
      <c r="E35" s="594"/>
      <c r="F35" s="594"/>
      <c r="G35" s="594"/>
      <c r="H35" s="594"/>
      <c r="I35" s="594"/>
      <c r="J35" s="594"/>
      <c r="K35" s="577"/>
      <c r="L35" s="595"/>
    </row>
    <row r="36" s="298" customFormat="1" spans="1:12">
      <c r="A36" s="595"/>
      <c r="B36" s="577"/>
      <c r="C36" s="592"/>
      <c r="D36" s="593"/>
      <c r="E36" s="596"/>
      <c r="F36" s="594"/>
      <c r="G36" s="594"/>
      <c r="H36" s="594"/>
      <c r="I36" s="594"/>
      <c r="J36" s="604"/>
      <c r="K36" s="577"/>
      <c r="L36" s="595"/>
    </row>
    <row r="37" s="298" customFormat="1" spans="1:12">
      <c r="A37" s="595"/>
      <c r="B37" s="577"/>
      <c r="C37" s="592"/>
      <c r="D37" s="593"/>
      <c r="E37" s="594"/>
      <c r="F37" s="594"/>
      <c r="G37" s="594"/>
      <c r="H37" s="594"/>
      <c r="I37" s="594"/>
      <c r="J37" s="595"/>
      <c r="K37" s="577"/>
      <c r="L37" s="595"/>
    </row>
    <row r="38" s="298" customFormat="1" spans="1:12">
      <c r="A38" s="595"/>
      <c r="B38" s="577"/>
      <c r="C38" s="592"/>
      <c r="D38" s="593"/>
      <c r="E38" s="577"/>
      <c r="F38" s="577"/>
      <c r="G38" s="577"/>
      <c r="H38" s="577"/>
      <c r="I38" s="577"/>
      <c r="J38" s="577"/>
      <c r="K38" s="577"/>
      <c r="L38" s="595"/>
    </row>
    <row r="39" s="298" customFormat="1" spans="1:12">
      <c r="A39" s="595"/>
      <c r="B39" s="577"/>
      <c r="C39" s="592"/>
      <c r="D39" s="593"/>
      <c r="E39" s="596"/>
      <c r="F39" s="597"/>
      <c r="G39" s="597"/>
      <c r="H39" s="597"/>
      <c r="I39" s="597"/>
      <c r="J39" s="604"/>
      <c r="K39" s="577"/>
      <c r="L39" s="595"/>
    </row>
    <row r="40" s="298" customFormat="1" spans="1:12">
      <c r="A40" s="595"/>
      <c r="B40" s="577"/>
      <c r="C40" s="592"/>
      <c r="D40" s="593"/>
      <c r="E40" s="577"/>
      <c r="F40" s="577"/>
      <c r="G40" s="577"/>
      <c r="H40" s="577"/>
      <c r="I40" s="577"/>
      <c r="J40" s="595"/>
      <c r="K40" s="577"/>
      <c r="L40" s="595"/>
    </row>
    <row r="41" s="298" customFormat="1" spans="1:12">
      <c r="A41" s="595"/>
      <c r="B41" s="577"/>
      <c r="C41" s="592"/>
      <c r="D41" s="593"/>
      <c r="E41" s="577"/>
      <c r="F41" s="577"/>
      <c r="G41" s="577"/>
      <c r="H41" s="577"/>
      <c r="I41" s="577"/>
      <c r="J41" s="577"/>
      <c r="K41" s="577"/>
      <c r="L41" s="595"/>
    </row>
    <row r="42" s="298" customFormat="1" spans="1:12">
      <c r="A42" s="595"/>
      <c r="B42" s="592"/>
      <c r="C42" s="592"/>
      <c r="D42" s="593"/>
      <c r="E42" s="577"/>
      <c r="F42" s="577"/>
      <c r="G42" s="577"/>
      <c r="H42" s="577"/>
      <c r="I42" s="577"/>
      <c r="J42" s="577"/>
      <c r="K42" s="577"/>
      <c r="L42" s="595"/>
    </row>
    <row r="43" s="298" customFormat="1" spans="1:12">
      <c r="A43" s="595"/>
      <c r="B43" s="577"/>
      <c r="C43" s="592"/>
      <c r="D43" s="593"/>
      <c r="E43" s="596"/>
      <c r="F43" s="597"/>
      <c r="G43" s="597"/>
      <c r="H43" s="597"/>
      <c r="I43" s="597"/>
      <c r="J43" s="604"/>
      <c r="K43" s="577"/>
      <c r="L43" s="595"/>
    </row>
    <row r="44" s="298" customFormat="1" spans="1:12">
      <c r="A44" s="577"/>
      <c r="B44" s="577"/>
      <c r="C44" s="592"/>
      <c r="D44" s="593"/>
      <c r="E44" s="577"/>
      <c r="F44" s="577"/>
      <c r="G44" s="577"/>
      <c r="H44" s="577"/>
      <c r="I44" s="577"/>
      <c r="J44" s="595"/>
      <c r="K44" s="577"/>
      <c r="L44" s="595"/>
    </row>
    <row r="45" s="298" customFormat="1" spans="1:12">
      <c r="A45" s="591"/>
      <c r="B45" s="577"/>
      <c r="C45" s="592"/>
      <c r="D45" s="577"/>
      <c r="E45" s="577"/>
      <c r="F45" s="577"/>
      <c r="G45" s="577"/>
      <c r="H45" s="577"/>
      <c r="I45" s="577"/>
      <c r="J45" s="577"/>
      <c r="K45" s="577"/>
      <c r="L45" s="595"/>
    </row>
    <row r="46" s="298" customFormat="1" spans="1:12">
      <c r="A46" s="591"/>
      <c r="B46" s="577"/>
      <c r="C46" s="592"/>
      <c r="D46" s="577"/>
      <c r="E46" s="577"/>
      <c r="F46" s="577"/>
      <c r="G46" s="577"/>
      <c r="H46" s="577"/>
      <c r="I46" s="577"/>
      <c r="J46" s="577"/>
      <c r="K46" s="577"/>
      <c r="L46" s="595"/>
    </row>
    <row r="47" s="298" customFormat="1" spans="1:12">
      <c r="A47" s="591"/>
      <c r="B47" s="577"/>
      <c r="C47" s="592"/>
      <c r="D47" s="593"/>
      <c r="E47" s="577"/>
      <c r="F47" s="577"/>
      <c r="G47" s="577"/>
      <c r="H47" s="577"/>
      <c r="I47" s="577"/>
      <c r="J47" s="577"/>
      <c r="K47" s="577"/>
      <c r="L47" s="595"/>
    </row>
    <row r="48" ht="15" spans="1:1">
      <c r="A48" s="471"/>
    </row>
    <row r="49" ht="15" spans="1:1">
      <c r="A49" s="471"/>
    </row>
    <row r="50" ht="15" spans="1:1">
      <c r="A50" s="471"/>
    </row>
    <row r="51" ht="15" spans="1:1">
      <c r="A51" s="471"/>
    </row>
    <row r="52" ht="15" spans="1:1">
      <c r="A52" s="471"/>
    </row>
  </sheetData>
  <mergeCells count="17">
    <mergeCell ref="A1:L1"/>
    <mergeCell ref="A2:L2"/>
    <mergeCell ref="A3:L3"/>
    <mergeCell ref="A4:L4"/>
    <mergeCell ref="A5:M5"/>
    <mergeCell ref="A6:L6"/>
    <mergeCell ref="A7:L7"/>
    <mergeCell ref="A8:L8"/>
    <mergeCell ref="E10:I10"/>
    <mergeCell ref="A32:D32"/>
    <mergeCell ref="A10:A12"/>
    <mergeCell ref="B10:B12"/>
    <mergeCell ref="C10:C12"/>
    <mergeCell ref="D10:D12"/>
    <mergeCell ref="J10:J12"/>
    <mergeCell ref="K10:K12"/>
    <mergeCell ref="L10:L12"/>
  </mergeCells>
  <printOptions horizontalCentered="1"/>
  <pageMargins left="0.01" right="0.01" top="0.5" bottom="0.01" header="0.5" footer="0.01"/>
  <pageSetup paperSize="1" scale="81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115"/>
  <sheetViews>
    <sheetView view="pageBreakPreview" zoomScaleNormal="100" workbookViewId="0">
      <selection activeCell="A1" sqref="A1:M8"/>
    </sheetView>
  </sheetViews>
  <sheetFormatPr defaultColWidth="9" defaultRowHeight="15.75"/>
  <cols>
    <col min="1" max="1" width="3.875" style="300" customWidth="1"/>
    <col min="2" max="2" width="19.625" style="471" customWidth="1"/>
    <col min="3" max="3" width="19.875" style="471" customWidth="1"/>
    <col min="4" max="4" width="26.375" style="471" customWidth="1"/>
    <col min="5" max="9" width="10" style="299" customWidth="1"/>
    <col min="10" max="10" width="12.75" style="298" customWidth="1"/>
    <col min="11" max="11" width="12.75" style="301" customWidth="1"/>
    <col min="12" max="12" width="11.625" style="300" customWidth="1"/>
    <col min="13" max="255" width="9" style="471"/>
    <col min="256" max="256" width="4.125" style="471" customWidth="1"/>
    <col min="257" max="257" width="4.75" style="471" customWidth="1"/>
    <col min="258" max="258" width="17" style="471" customWidth="1"/>
    <col min="259" max="259" width="19.125" style="471" customWidth="1"/>
    <col min="260" max="260" width="34" style="471" customWidth="1"/>
    <col min="261" max="261" width="12.25" style="471" customWidth="1"/>
    <col min="262" max="262" width="10.875" style="471" customWidth="1"/>
    <col min="263" max="263" width="11" style="471" customWidth="1"/>
    <col min="264" max="264" width="10.875" style="471" customWidth="1"/>
    <col min="265" max="265" width="8.625" style="471" customWidth="1"/>
    <col min="266" max="266" width="16.625" style="471" customWidth="1"/>
    <col min="267" max="267" width="11.875" style="471" customWidth="1"/>
    <col min="268" max="511" width="9" style="471"/>
    <col min="512" max="512" width="4.125" style="471" customWidth="1"/>
    <col min="513" max="513" width="4.75" style="471" customWidth="1"/>
    <col min="514" max="514" width="17" style="471" customWidth="1"/>
    <col min="515" max="515" width="19.125" style="471" customWidth="1"/>
    <col min="516" max="516" width="34" style="471" customWidth="1"/>
    <col min="517" max="517" width="12.25" style="471" customWidth="1"/>
    <col min="518" max="518" width="10.875" style="471" customWidth="1"/>
    <col min="519" max="519" width="11" style="471" customWidth="1"/>
    <col min="520" max="520" width="10.875" style="471" customWidth="1"/>
    <col min="521" max="521" width="8.625" style="471" customWidth="1"/>
    <col min="522" max="522" width="16.625" style="471" customWidth="1"/>
    <col min="523" max="523" width="11.875" style="471" customWidth="1"/>
    <col min="524" max="767" width="9" style="471"/>
    <col min="768" max="768" width="4.125" style="471" customWidth="1"/>
    <col min="769" max="769" width="4.75" style="471" customWidth="1"/>
    <col min="770" max="770" width="17" style="471" customWidth="1"/>
    <col min="771" max="771" width="19.125" style="471" customWidth="1"/>
    <col min="772" max="772" width="34" style="471" customWidth="1"/>
    <col min="773" max="773" width="12.25" style="471" customWidth="1"/>
    <col min="774" max="774" width="10.875" style="471" customWidth="1"/>
    <col min="775" max="775" width="11" style="471" customWidth="1"/>
    <col min="776" max="776" width="10.875" style="471" customWidth="1"/>
    <col min="777" max="777" width="8.625" style="471" customWidth="1"/>
    <col min="778" max="778" width="16.625" style="471" customWidth="1"/>
    <col min="779" max="779" width="11.875" style="471" customWidth="1"/>
    <col min="780" max="1023" width="9" style="471"/>
    <col min="1024" max="1024" width="4.125" style="471" customWidth="1"/>
    <col min="1025" max="1025" width="4.75" style="471" customWidth="1"/>
    <col min="1026" max="1026" width="17" style="471" customWidth="1"/>
    <col min="1027" max="1027" width="19.125" style="471" customWidth="1"/>
    <col min="1028" max="1028" width="34" style="471" customWidth="1"/>
    <col min="1029" max="1029" width="12.25" style="471" customWidth="1"/>
    <col min="1030" max="1030" width="10.875" style="471" customWidth="1"/>
    <col min="1031" max="1031" width="11" style="471" customWidth="1"/>
    <col min="1032" max="1032" width="10.875" style="471" customWidth="1"/>
    <col min="1033" max="1033" width="8.625" style="471" customWidth="1"/>
    <col min="1034" max="1034" width="16.625" style="471" customWidth="1"/>
    <col min="1035" max="1035" width="11.875" style="471" customWidth="1"/>
    <col min="1036" max="1279" width="9" style="471"/>
    <col min="1280" max="1280" width="4.125" style="471" customWidth="1"/>
    <col min="1281" max="1281" width="4.75" style="471" customWidth="1"/>
    <col min="1282" max="1282" width="17" style="471" customWidth="1"/>
    <col min="1283" max="1283" width="19.125" style="471" customWidth="1"/>
    <col min="1284" max="1284" width="34" style="471" customWidth="1"/>
    <col min="1285" max="1285" width="12.25" style="471" customWidth="1"/>
    <col min="1286" max="1286" width="10.875" style="471" customWidth="1"/>
    <col min="1287" max="1287" width="11" style="471" customWidth="1"/>
    <col min="1288" max="1288" width="10.875" style="471" customWidth="1"/>
    <col min="1289" max="1289" width="8.625" style="471" customWidth="1"/>
    <col min="1290" max="1290" width="16.625" style="471" customWidth="1"/>
    <col min="1291" max="1291" width="11.875" style="471" customWidth="1"/>
    <col min="1292" max="1535" width="9" style="471"/>
    <col min="1536" max="1536" width="4.125" style="471" customWidth="1"/>
    <col min="1537" max="1537" width="4.75" style="471" customWidth="1"/>
    <col min="1538" max="1538" width="17" style="471" customWidth="1"/>
    <col min="1539" max="1539" width="19.125" style="471" customWidth="1"/>
    <col min="1540" max="1540" width="34" style="471" customWidth="1"/>
    <col min="1541" max="1541" width="12.25" style="471" customWidth="1"/>
    <col min="1542" max="1542" width="10.875" style="471" customWidth="1"/>
    <col min="1543" max="1543" width="11" style="471" customWidth="1"/>
    <col min="1544" max="1544" width="10.875" style="471" customWidth="1"/>
    <col min="1545" max="1545" width="8.625" style="471" customWidth="1"/>
    <col min="1546" max="1546" width="16.625" style="471" customWidth="1"/>
    <col min="1547" max="1547" width="11.875" style="471" customWidth="1"/>
    <col min="1548" max="1791" width="9" style="471"/>
    <col min="1792" max="1792" width="4.125" style="471" customWidth="1"/>
    <col min="1793" max="1793" width="4.75" style="471" customWidth="1"/>
    <col min="1794" max="1794" width="17" style="471" customWidth="1"/>
    <col min="1795" max="1795" width="19.125" style="471" customWidth="1"/>
    <col min="1796" max="1796" width="34" style="471" customWidth="1"/>
    <col min="1797" max="1797" width="12.25" style="471" customWidth="1"/>
    <col min="1798" max="1798" width="10.875" style="471" customWidth="1"/>
    <col min="1799" max="1799" width="11" style="471" customWidth="1"/>
    <col min="1800" max="1800" width="10.875" style="471" customWidth="1"/>
    <col min="1801" max="1801" width="8.625" style="471" customWidth="1"/>
    <col min="1802" max="1802" width="16.625" style="471" customWidth="1"/>
    <col min="1803" max="1803" width="11.875" style="471" customWidth="1"/>
    <col min="1804" max="2047" width="9" style="471"/>
    <col min="2048" max="2048" width="4.125" style="471" customWidth="1"/>
    <col min="2049" max="2049" width="4.75" style="471" customWidth="1"/>
    <col min="2050" max="2050" width="17" style="471" customWidth="1"/>
    <col min="2051" max="2051" width="19.125" style="471" customWidth="1"/>
    <col min="2052" max="2052" width="34" style="471" customWidth="1"/>
    <col min="2053" max="2053" width="12.25" style="471" customWidth="1"/>
    <col min="2054" max="2054" width="10.875" style="471" customWidth="1"/>
    <col min="2055" max="2055" width="11" style="471" customWidth="1"/>
    <col min="2056" max="2056" width="10.875" style="471" customWidth="1"/>
    <col min="2057" max="2057" width="8.625" style="471" customWidth="1"/>
    <col min="2058" max="2058" width="16.625" style="471" customWidth="1"/>
    <col min="2059" max="2059" width="11.875" style="471" customWidth="1"/>
    <col min="2060" max="2303" width="9" style="471"/>
    <col min="2304" max="2304" width="4.125" style="471" customWidth="1"/>
    <col min="2305" max="2305" width="4.75" style="471" customWidth="1"/>
    <col min="2306" max="2306" width="17" style="471" customWidth="1"/>
    <col min="2307" max="2307" width="19.125" style="471" customWidth="1"/>
    <col min="2308" max="2308" width="34" style="471" customWidth="1"/>
    <col min="2309" max="2309" width="12.25" style="471" customWidth="1"/>
    <col min="2310" max="2310" width="10.875" style="471" customWidth="1"/>
    <col min="2311" max="2311" width="11" style="471" customWidth="1"/>
    <col min="2312" max="2312" width="10.875" style="471" customWidth="1"/>
    <col min="2313" max="2313" width="8.625" style="471" customWidth="1"/>
    <col min="2314" max="2314" width="16.625" style="471" customWidth="1"/>
    <col min="2315" max="2315" width="11.875" style="471" customWidth="1"/>
    <col min="2316" max="2559" width="9" style="471"/>
    <col min="2560" max="2560" width="4.125" style="471" customWidth="1"/>
    <col min="2561" max="2561" width="4.75" style="471" customWidth="1"/>
    <col min="2562" max="2562" width="17" style="471" customWidth="1"/>
    <col min="2563" max="2563" width="19.125" style="471" customWidth="1"/>
    <col min="2564" max="2564" width="34" style="471" customWidth="1"/>
    <col min="2565" max="2565" width="12.25" style="471" customWidth="1"/>
    <col min="2566" max="2566" width="10.875" style="471" customWidth="1"/>
    <col min="2567" max="2567" width="11" style="471" customWidth="1"/>
    <col min="2568" max="2568" width="10.875" style="471" customWidth="1"/>
    <col min="2569" max="2569" width="8.625" style="471" customWidth="1"/>
    <col min="2570" max="2570" width="16.625" style="471" customWidth="1"/>
    <col min="2571" max="2571" width="11.875" style="471" customWidth="1"/>
    <col min="2572" max="2815" width="9" style="471"/>
    <col min="2816" max="2816" width="4.125" style="471" customWidth="1"/>
    <col min="2817" max="2817" width="4.75" style="471" customWidth="1"/>
    <col min="2818" max="2818" width="17" style="471" customWidth="1"/>
    <col min="2819" max="2819" width="19.125" style="471" customWidth="1"/>
    <col min="2820" max="2820" width="34" style="471" customWidth="1"/>
    <col min="2821" max="2821" width="12.25" style="471" customWidth="1"/>
    <col min="2822" max="2822" width="10.875" style="471" customWidth="1"/>
    <col min="2823" max="2823" width="11" style="471" customWidth="1"/>
    <col min="2824" max="2824" width="10.875" style="471" customWidth="1"/>
    <col min="2825" max="2825" width="8.625" style="471" customWidth="1"/>
    <col min="2826" max="2826" width="16.625" style="471" customWidth="1"/>
    <col min="2827" max="2827" width="11.875" style="471" customWidth="1"/>
    <col min="2828" max="3071" width="9" style="471"/>
    <col min="3072" max="3072" width="4.125" style="471" customWidth="1"/>
    <col min="3073" max="3073" width="4.75" style="471" customWidth="1"/>
    <col min="3074" max="3074" width="17" style="471" customWidth="1"/>
    <col min="3075" max="3075" width="19.125" style="471" customWidth="1"/>
    <col min="3076" max="3076" width="34" style="471" customWidth="1"/>
    <col min="3077" max="3077" width="12.25" style="471" customWidth="1"/>
    <col min="3078" max="3078" width="10.875" style="471" customWidth="1"/>
    <col min="3079" max="3079" width="11" style="471" customWidth="1"/>
    <col min="3080" max="3080" width="10.875" style="471" customWidth="1"/>
    <col min="3081" max="3081" width="8.625" style="471" customWidth="1"/>
    <col min="3082" max="3082" width="16.625" style="471" customWidth="1"/>
    <col min="3083" max="3083" width="11.875" style="471" customWidth="1"/>
    <col min="3084" max="3327" width="9" style="471"/>
    <col min="3328" max="3328" width="4.125" style="471" customWidth="1"/>
    <col min="3329" max="3329" width="4.75" style="471" customWidth="1"/>
    <col min="3330" max="3330" width="17" style="471" customWidth="1"/>
    <col min="3331" max="3331" width="19.125" style="471" customWidth="1"/>
    <col min="3332" max="3332" width="34" style="471" customWidth="1"/>
    <col min="3333" max="3333" width="12.25" style="471" customWidth="1"/>
    <col min="3334" max="3334" width="10.875" style="471" customWidth="1"/>
    <col min="3335" max="3335" width="11" style="471" customWidth="1"/>
    <col min="3336" max="3336" width="10.875" style="471" customWidth="1"/>
    <col min="3337" max="3337" width="8.625" style="471" customWidth="1"/>
    <col min="3338" max="3338" width="16.625" style="471" customWidth="1"/>
    <col min="3339" max="3339" width="11.875" style="471" customWidth="1"/>
    <col min="3340" max="3583" width="9" style="471"/>
    <col min="3584" max="3584" width="4.125" style="471" customWidth="1"/>
    <col min="3585" max="3585" width="4.75" style="471" customWidth="1"/>
    <col min="3586" max="3586" width="17" style="471" customWidth="1"/>
    <col min="3587" max="3587" width="19.125" style="471" customWidth="1"/>
    <col min="3588" max="3588" width="34" style="471" customWidth="1"/>
    <col min="3589" max="3589" width="12.25" style="471" customWidth="1"/>
    <col min="3590" max="3590" width="10.875" style="471" customWidth="1"/>
    <col min="3591" max="3591" width="11" style="471" customWidth="1"/>
    <col min="3592" max="3592" width="10.875" style="471" customWidth="1"/>
    <col min="3593" max="3593" width="8.625" style="471" customWidth="1"/>
    <col min="3594" max="3594" width="16.625" style="471" customWidth="1"/>
    <col min="3595" max="3595" width="11.875" style="471" customWidth="1"/>
    <col min="3596" max="3839" width="9" style="471"/>
    <col min="3840" max="3840" width="4.125" style="471" customWidth="1"/>
    <col min="3841" max="3841" width="4.75" style="471" customWidth="1"/>
    <col min="3842" max="3842" width="17" style="471" customWidth="1"/>
    <col min="3843" max="3843" width="19.125" style="471" customWidth="1"/>
    <col min="3844" max="3844" width="34" style="471" customWidth="1"/>
    <col min="3845" max="3845" width="12.25" style="471" customWidth="1"/>
    <col min="3846" max="3846" width="10.875" style="471" customWidth="1"/>
    <col min="3847" max="3847" width="11" style="471" customWidth="1"/>
    <col min="3848" max="3848" width="10.875" style="471" customWidth="1"/>
    <col min="3849" max="3849" width="8.625" style="471" customWidth="1"/>
    <col min="3850" max="3850" width="16.625" style="471" customWidth="1"/>
    <col min="3851" max="3851" width="11.875" style="471" customWidth="1"/>
    <col min="3852" max="4095" width="9" style="471"/>
    <col min="4096" max="4096" width="4.125" style="471" customWidth="1"/>
    <col min="4097" max="4097" width="4.75" style="471" customWidth="1"/>
    <col min="4098" max="4098" width="17" style="471" customWidth="1"/>
    <col min="4099" max="4099" width="19.125" style="471" customWidth="1"/>
    <col min="4100" max="4100" width="34" style="471" customWidth="1"/>
    <col min="4101" max="4101" width="12.25" style="471" customWidth="1"/>
    <col min="4102" max="4102" width="10.875" style="471" customWidth="1"/>
    <col min="4103" max="4103" width="11" style="471" customWidth="1"/>
    <col min="4104" max="4104" width="10.875" style="471" customWidth="1"/>
    <col min="4105" max="4105" width="8.625" style="471" customWidth="1"/>
    <col min="4106" max="4106" width="16.625" style="471" customWidth="1"/>
    <col min="4107" max="4107" width="11.875" style="471" customWidth="1"/>
    <col min="4108" max="4351" width="9" style="471"/>
    <col min="4352" max="4352" width="4.125" style="471" customWidth="1"/>
    <col min="4353" max="4353" width="4.75" style="471" customWidth="1"/>
    <col min="4354" max="4354" width="17" style="471" customWidth="1"/>
    <col min="4355" max="4355" width="19.125" style="471" customWidth="1"/>
    <col min="4356" max="4356" width="34" style="471" customWidth="1"/>
    <col min="4357" max="4357" width="12.25" style="471" customWidth="1"/>
    <col min="4358" max="4358" width="10.875" style="471" customWidth="1"/>
    <col min="4359" max="4359" width="11" style="471" customWidth="1"/>
    <col min="4360" max="4360" width="10.875" style="471" customWidth="1"/>
    <col min="4361" max="4361" width="8.625" style="471" customWidth="1"/>
    <col min="4362" max="4362" width="16.625" style="471" customWidth="1"/>
    <col min="4363" max="4363" width="11.875" style="471" customWidth="1"/>
    <col min="4364" max="4607" width="9" style="471"/>
    <col min="4608" max="4608" width="4.125" style="471" customWidth="1"/>
    <col min="4609" max="4609" width="4.75" style="471" customWidth="1"/>
    <col min="4610" max="4610" width="17" style="471" customWidth="1"/>
    <col min="4611" max="4611" width="19.125" style="471" customWidth="1"/>
    <col min="4612" max="4612" width="34" style="471" customWidth="1"/>
    <col min="4613" max="4613" width="12.25" style="471" customWidth="1"/>
    <col min="4614" max="4614" width="10.875" style="471" customWidth="1"/>
    <col min="4615" max="4615" width="11" style="471" customWidth="1"/>
    <col min="4616" max="4616" width="10.875" style="471" customWidth="1"/>
    <col min="4617" max="4617" width="8.625" style="471" customWidth="1"/>
    <col min="4618" max="4618" width="16.625" style="471" customWidth="1"/>
    <col min="4619" max="4619" width="11.875" style="471" customWidth="1"/>
    <col min="4620" max="4863" width="9" style="471"/>
    <col min="4864" max="4864" width="4.125" style="471" customWidth="1"/>
    <col min="4865" max="4865" width="4.75" style="471" customWidth="1"/>
    <col min="4866" max="4866" width="17" style="471" customWidth="1"/>
    <col min="4867" max="4867" width="19.125" style="471" customWidth="1"/>
    <col min="4868" max="4868" width="34" style="471" customWidth="1"/>
    <col min="4869" max="4869" width="12.25" style="471" customWidth="1"/>
    <col min="4870" max="4870" width="10.875" style="471" customWidth="1"/>
    <col min="4871" max="4871" width="11" style="471" customWidth="1"/>
    <col min="4872" max="4872" width="10.875" style="471" customWidth="1"/>
    <col min="4873" max="4873" width="8.625" style="471" customWidth="1"/>
    <col min="4874" max="4874" width="16.625" style="471" customWidth="1"/>
    <col min="4875" max="4875" width="11.875" style="471" customWidth="1"/>
    <col min="4876" max="5119" width="9" style="471"/>
    <col min="5120" max="5120" width="4.125" style="471" customWidth="1"/>
    <col min="5121" max="5121" width="4.75" style="471" customWidth="1"/>
    <col min="5122" max="5122" width="17" style="471" customWidth="1"/>
    <col min="5123" max="5123" width="19.125" style="471" customWidth="1"/>
    <col min="5124" max="5124" width="34" style="471" customWidth="1"/>
    <col min="5125" max="5125" width="12.25" style="471" customWidth="1"/>
    <col min="5126" max="5126" width="10.875" style="471" customWidth="1"/>
    <col min="5127" max="5127" width="11" style="471" customWidth="1"/>
    <col min="5128" max="5128" width="10.875" style="471" customWidth="1"/>
    <col min="5129" max="5129" width="8.625" style="471" customWidth="1"/>
    <col min="5130" max="5130" width="16.625" style="471" customWidth="1"/>
    <col min="5131" max="5131" width="11.875" style="471" customWidth="1"/>
    <col min="5132" max="5375" width="9" style="471"/>
    <col min="5376" max="5376" width="4.125" style="471" customWidth="1"/>
    <col min="5377" max="5377" width="4.75" style="471" customWidth="1"/>
    <col min="5378" max="5378" width="17" style="471" customWidth="1"/>
    <col min="5379" max="5379" width="19.125" style="471" customWidth="1"/>
    <col min="5380" max="5380" width="34" style="471" customWidth="1"/>
    <col min="5381" max="5381" width="12.25" style="471" customWidth="1"/>
    <col min="5382" max="5382" width="10.875" style="471" customWidth="1"/>
    <col min="5383" max="5383" width="11" style="471" customWidth="1"/>
    <col min="5384" max="5384" width="10.875" style="471" customWidth="1"/>
    <col min="5385" max="5385" width="8.625" style="471" customWidth="1"/>
    <col min="5386" max="5386" width="16.625" style="471" customWidth="1"/>
    <col min="5387" max="5387" width="11.875" style="471" customWidth="1"/>
    <col min="5388" max="5631" width="9" style="471"/>
    <col min="5632" max="5632" width="4.125" style="471" customWidth="1"/>
    <col min="5633" max="5633" width="4.75" style="471" customWidth="1"/>
    <col min="5634" max="5634" width="17" style="471" customWidth="1"/>
    <col min="5635" max="5635" width="19.125" style="471" customWidth="1"/>
    <col min="5636" max="5636" width="34" style="471" customWidth="1"/>
    <col min="5637" max="5637" width="12.25" style="471" customWidth="1"/>
    <col min="5638" max="5638" width="10.875" style="471" customWidth="1"/>
    <col min="5639" max="5639" width="11" style="471" customWidth="1"/>
    <col min="5640" max="5640" width="10.875" style="471" customWidth="1"/>
    <col min="5641" max="5641" width="8.625" style="471" customWidth="1"/>
    <col min="5642" max="5642" width="16.625" style="471" customWidth="1"/>
    <col min="5643" max="5643" width="11.875" style="471" customWidth="1"/>
    <col min="5644" max="5887" width="9" style="471"/>
    <col min="5888" max="5888" width="4.125" style="471" customWidth="1"/>
    <col min="5889" max="5889" width="4.75" style="471" customWidth="1"/>
    <col min="5890" max="5890" width="17" style="471" customWidth="1"/>
    <col min="5891" max="5891" width="19.125" style="471" customWidth="1"/>
    <col min="5892" max="5892" width="34" style="471" customWidth="1"/>
    <col min="5893" max="5893" width="12.25" style="471" customWidth="1"/>
    <col min="5894" max="5894" width="10.875" style="471" customWidth="1"/>
    <col min="5895" max="5895" width="11" style="471" customWidth="1"/>
    <col min="5896" max="5896" width="10.875" style="471" customWidth="1"/>
    <col min="5897" max="5897" width="8.625" style="471" customWidth="1"/>
    <col min="5898" max="5898" width="16.625" style="471" customWidth="1"/>
    <col min="5899" max="5899" width="11.875" style="471" customWidth="1"/>
    <col min="5900" max="6143" width="9" style="471"/>
    <col min="6144" max="6144" width="4.125" style="471" customWidth="1"/>
    <col min="6145" max="6145" width="4.75" style="471" customWidth="1"/>
    <col min="6146" max="6146" width="17" style="471" customWidth="1"/>
    <col min="6147" max="6147" width="19.125" style="471" customWidth="1"/>
    <col min="6148" max="6148" width="34" style="471" customWidth="1"/>
    <col min="6149" max="6149" width="12.25" style="471" customWidth="1"/>
    <col min="6150" max="6150" width="10.875" style="471" customWidth="1"/>
    <col min="6151" max="6151" width="11" style="471" customWidth="1"/>
    <col min="6152" max="6152" width="10.875" style="471" customWidth="1"/>
    <col min="6153" max="6153" width="8.625" style="471" customWidth="1"/>
    <col min="6154" max="6154" width="16.625" style="471" customWidth="1"/>
    <col min="6155" max="6155" width="11.875" style="471" customWidth="1"/>
    <col min="6156" max="6399" width="9" style="471"/>
    <col min="6400" max="6400" width="4.125" style="471" customWidth="1"/>
    <col min="6401" max="6401" width="4.75" style="471" customWidth="1"/>
    <col min="6402" max="6402" width="17" style="471" customWidth="1"/>
    <col min="6403" max="6403" width="19.125" style="471" customWidth="1"/>
    <col min="6404" max="6404" width="34" style="471" customWidth="1"/>
    <col min="6405" max="6405" width="12.25" style="471" customWidth="1"/>
    <col min="6406" max="6406" width="10.875" style="471" customWidth="1"/>
    <col min="6407" max="6407" width="11" style="471" customWidth="1"/>
    <col min="6408" max="6408" width="10.875" style="471" customWidth="1"/>
    <col min="6409" max="6409" width="8.625" style="471" customWidth="1"/>
    <col min="6410" max="6410" width="16.625" style="471" customWidth="1"/>
    <col min="6411" max="6411" width="11.875" style="471" customWidth="1"/>
    <col min="6412" max="6655" width="9" style="471"/>
    <col min="6656" max="6656" width="4.125" style="471" customWidth="1"/>
    <col min="6657" max="6657" width="4.75" style="471" customWidth="1"/>
    <col min="6658" max="6658" width="17" style="471" customWidth="1"/>
    <col min="6659" max="6659" width="19.125" style="471" customWidth="1"/>
    <col min="6660" max="6660" width="34" style="471" customWidth="1"/>
    <col min="6661" max="6661" width="12.25" style="471" customWidth="1"/>
    <col min="6662" max="6662" width="10.875" style="471" customWidth="1"/>
    <col min="6663" max="6663" width="11" style="471" customWidth="1"/>
    <col min="6664" max="6664" width="10.875" style="471" customWidth="1"/>
    <col min="6665" max="6665" width="8.625" style="471" customWidth="1"/>
    <col min="6666" max="6666" width="16.625" style="471" customWidth="1"/>
    <col min="6667" max="6667" width="11.875" style="471" customWidth="1"/>
    <col min="6668" max="6911" width="9" style="471"/>
    <col min="6912" max="6912" width="4.125" style="471" customWidth="1"/>
    <col min="6913" max="6913" width="4.75" style="471" customWidth="1"/>
    <col min="6914" max="6914" width="17" style="471" customWidth="1"/>
    <col min="6915" max="6915" width="19.125" style="471" customWidth="1"/>
    <col min="6916" max="6916" width="34" style="471" customWidth="1"/>
    <col min="6917" max="6917" width="12.25" style="471" customWidth="1"/>
    <col min="6918" max="6918" width="10.875" style="471" customWidth="1"/>
    <col min="6919" max="6919" width="11" style="471" customWidth="1"/>
    <col min="6920" max="6920" width="10.875" style="471" customWidth="1"/>
    <col min="6921" max="6921" width="8.625" style="471" customWidth="1"/>
    <col min="6922" max="6922" width="16.625" style="471" customWidth="1"/>
    <col min="6923" max="6923" width="11.875" style="471" customWidth="1"/>
    <col min="6924" max="7167" width="9" style="471"/>
    <col min="7168" max="7168" width="4.125" style="471" customWidth="1"/>
    <col min="7169" max="7169" width="4.75" style="471" customWidth="1"/>
    <col min="7170" max="7170" width="17" style="471" customWidth="1"/>
    <col min="7171" max="7171" width="19.125" style="471" customWidth="1"/>
    <col min="7172" max="7172" width="34" style="471" customWidth="1"/>
    <col min="7173" max="7173" width="12.25" style="471" customWidth="1"/>
    <col min="7174" max="7174" width="10.875" style="471" customWidth="1"/>
    <col min="7175" max="7175" width="11" style="471" customWidth="1"/>
    <col min="7176" max="7176" width="10.875" style="471" customWidth="1"/>
    <col min="7177" max="7177" width="8.625" style="471" customWidth="1"/>
    <col min="7178" max="7178" width="16.625" style="471" customWidth="1"/>
    <col min="7179" max="7179" width="11.875" style="471" customWidth="1"/>
    <col min="7180" max="7423" width="9" style="471"/>
    <col min="7424" max="7424" width="4.125" style="471" customWidth="1"/>
    <col min="7425" max="7425" width="4.75" style="471" customWidth="1"/>
    <col min="7426" max="7426" width="17" style="471" customWidth="1"/>
    <col min="7427" max="7427" width="19.125" style="471" customWidth="1"/>
    <col min="7428" max="7428" width="34" style="471" customWidth="1"/>
    <col min="7429" max="7429" width="12.25" style="471" customWidth="1"/>
    <col min="7430" max="7430" width="10.875" style="471" customWidth="1"/>
    <col min="7431" max="7431" width="11" style="471" customWidth="1"/>
    <col min="7432" max="7432" width="10.875" style="471" customWidth="1"/>
    <col min="7433" max="7433" width="8.625" style="471" customWidth="1"/>
    <col min="7434" max="7434" width="16.625" style="471" customWidth="1"/>
    <col min="7435" max="7435" width="11.875" style="471" customWidth="1"/>
    <col min="7436" max="7679" width="9" style="471"/>
    <col min="7680" max="7680" width="4.125" style="471" customWidth="1"/>
    <col min="7681" max="7681" width="4.75" style="471" customWidth="1"/>
    <col min="7682" max="7682" width="17" style="471" customWidth="1"/>
    <col min="7683" max="7683" width="19.125" style="471" customWidth="1"/>
    <col min="7684" max="7684" width="34" style="471" customWidth="1"/>
    <col min="7685" max="7685" width="12.25" style="471" customWidth="1"/>
    <col min="7686" max="7686" width="10.875" style="471" customWidth="1"/>
    <col min="7687" max="7687" width="11" style="471" customWidth="1"/>
    <col min="7688" max="7688" width="10.875" style="471" customWidth="1"/>
    <col min="7689" max="7689" width="8.625" style="471" customWidth="1"/>
    <col min="7690" max="7690" width="16.625" style="471" customWidth="1"/>
    <col min="7691" max="7691" width="11.875" style="471" customWidth="1"/>
    <col min="7692" max="7935" width="9" style="471"/>
    <col min="7936" max="7936" width="4.125" style="471" customWidth="1"/>
    <col min="7937" max="7937" width="4.75" style="471" customWidth="1"/>
    <col min="7938" max="7938" width="17" style="471" customWidth="1"/>
    <col min="7939" max="7939" width="19.125" style="471" customWidth="1"/>
    <col min="7940" max="7940" width="34" style="471" customWidth="1"/>
    <col min="7941" max="7941" width="12.25" style="471" customWidth="1"/>
    <col min="7942" max="7942" width="10.875" style="471" customWidth="1"/>
    <col min="7943" max="7943" width="11" style="471" customWidth="1"/>
    <col min="7944" max="7944" width="10.875" style="471" customWidth="1"/>
    <col min="7945" max="7945" width="8.625" style="471" customWidth="1"/>
    <col min="7946" max="7946" width="16.625" style="471" customWidth="1"/>
    <col min="7947" max="7947" width="11.875" style="471" customWidth="1"/>
    <col min="7948" max="8191" width="9" style="471"/>
    <col min="8192" max="8192" width="4.125" style="471" customWidth="1"/>
    <col min="8193" max="8193" width="4.75" style="471" customWidth="1"/>
    <col min="8194" max="8194" width="17" style="471" customWidth="1"/>
    <col min="8195" max="8195" width="19.125" style="471" customWidth="1"/>
    <col min="8196" max="8196" width="34" style="471" customWidth="1"/>
    <col min="8197" max="8197" width="12.25" style="471" customWidth="1"/>
    <col min="8198" max="8198" width="10.875" style="471" customWidth="1"/>
    <col min="8199" max="8199" width="11" style="471" customWidth="1"/>
    <col min="8200" max="8200" width="10.875" style="471" customWidth="1"/>
    <col min="8201" max="8201" width="8.625" style="471" customWidth="1"/>
    <col min="8202" max="8202" width="16.625" style="471" customWidth="1"/>
    <col min="8203" max="8203" width="11.875" style="471" customWidth="1"/>
    <col min="8204" max="8447" width="9" style="471"/>
    <col min="8448" max="8448" width="4.125" style="471" customWidth="1"/>
    <col min="8449" max="8449" width="4.75" style="471" customWidth="1"/>
    <col min="8450" max="8450" width="17" style="471" customWidth="1"/>
    <col min="8451" max="8451" width="19.125" style="471" customWidth="1"/>
    <col min="8452" max="8452" width="34" style="471" customWidth="1"/>
    <col min="8453" max="8453" width="12.25" style="471" customWidth="1"/>
    <col min="8454" max="8454" width="10.875" style="471" customWidth="1"/>
    <col min="8455" max="8455" width="11" style="471" customWidth="1"/>
    <col min="8456" max="8456" width="10.875" style="471" customWidth="1"/>
    <col min="8457" max="8457" width="8.625" style="471" customWidth="1"/>
    <col min="8458" max="8458" width="16.625" style="471" customWidth="1"/>
    <col min="8459" max="8459" width="11.875" style="471" customWidth="1"/>
    <col min="8460" max="8703" width="9" style="471"/>
    <col min="8704" max="8704" width="4.125" style="471" customWidth="1"/>
    <col min="8705" max="8705" width="4.75" style="471" customWidth="1"/>
    <col min="8706" max="8706" width="17" style="471" customWidth="1"/>
    <col min="8707" max="8707" width="19.125" style="471" customWidth="1"/>
    <col min="8708" max="8708" width="34" style="471" customWidth="1"/>
    <col min="8709" max="8709" width="12.25" style="471" customWidth="1"/>
    <col min="8710" max="8710" width="10.875" style="471" customWidth="1"/>
    <col min="8711" max="8711" width="11" style="471" customWidth="1"/>
    <col min="8712" max="8712" width="10.875" style="471" customWidth="1"/>
    <col min="8713" max="8713" width="8.625" style="471" customWidth="1"/>
    <col min="8714" max="8714" width="16.625" style="471" customWidth="1"/>
    <col min="8715" max="8715" width="11.875" style="471" customWidth="1"/>
    <col min="8716" max="8959" width="9" style="471"/>
    <col min="8960" max="8960" width="4.125" style="471" customWidth="1"/>
    <col min="8961" max="8961" width="4.75" style="471" customWidth="1"/>
    <col min="8962" max="8962" width="17" style="471" customWidth="1"/>
    <col min="8963" max="8963" width="19.125" style="471" customWidth="1"/>
    <col min="8964" max="8964" width="34" style="471" customWidth="1"/>
    <col min="8965" max="8965" width="12.25" style="471" customWidth="1"/>
    <col min="8966" max="8966" width="10.875" style="471" customWidth="1"/>
    <col min="8967" max="8967" width="11" style="471" customWidth="1"/>
    <col min="8968" max="8968" width="10.875" style="471" customWidth="1"/>
    <col min="8969" max="8969" width="8.625" style="471" customWidth="1"/>
    <col min="8970" max="8970" width="16.625" style="471" customWidth="1"/>
    <col min="8971" max="8971" width="11.875" style="471" customWidth="1"/>
    <col min="8972" max="9215" width="9" style="471"/>
    <col min="9216" max="9216" width="4.125" style="471" customWidth="1"/>
    <col min="9217" max="9217" width="4.75" style="471" customWidth="1"/>
    <col min="9218" max="9218" width="17" style="471" customWidth="1"/>
    <col min="9219" max="9219" width="19.125" style="471" customWidth="1"/>
    <col min="9220" max="9220" width="34" style="471" customWidth="1"/>
    <col min="9221" max="9221" width="12.25" style="471" customWidth="1"/>
    <col min="9222" max="9222" width="10.875" style="471" customWidth="1"/>
    <col min="9223" max="9223" width="11" style="471" customWidth="1"/>
    <col min="9224" max="9224" width="10.875" style="471" customWidth="1"/>
    <col min="9225" max="9225" width="8.625" style="471" customWidth="1"/>
    <col min="9226" max="9226" width="16.625" style="471" customWidth="1"/>
    <col min="9227" max="9227" width="11.875" style="471" customWidth="1"/>
    <col min="9228" max="9471" width="9" style="471"/>
    <col min="9472" max="9472" width="4.125" style="471" customWidth="1"/>
    <col min="9473" max="9473" width="4.75" style="471" customWidth="1"/>
    <col min="9474" max="9474" width="17" style="471" customWidth="1"/>
    <col min="9475" max="9475" width="19.125" style="471" customWidth="1"/>
    <col min="9476" max="9476" width="34" style="471" customWidth="1"/>
    <col min="9477" max="9477" width="12.25" style="471" customWidth="1"/>
    <col min="9478" max="9478" width="10.875" style="471" customWidth="1"/>
    <col min="9479" max="9479" width="11" style="471" customWidth="1"/>
    <col min="9480" max="9480" width="10.875" style="471" customWidth="1"/>
    <col min="9481" max="9481" width="8.625" style="471" customWidth="1"/>
    <col min="9482" max="9482" width="16.625" style="471" customWidth="1"/>
    <col min="9483" max="9483" width="11.875" style="471" customWidth="1"/>
    <col min="9484" max="9727" width="9" style="471"/>
    <col min="9728" max="9728" width="4.125" style="471" customWidth="1"/>
    <col min="9729" max="9729" width="4.75" style="471" customWidth="1"/>
    <col min="9730" max="9730" width="17" style="471" customWidth="1"/>
    <col min="9731" max="9731" width="19.125" style="471" customWidth="1"/>
    <col min="9732" max="9732" width="34" style="471" customWidth="1"/>
    <col min="9733" max="9733" width="12.25" style="471" customWidth="1"/>
    <col min="9734" max="9734" width="10.875" style="471" customWidth="1"/>
    <col min="9735" max="9735" width="11" style="471" customWidth="1"/>
    <col min="9736" max="9736" width="10.875" style="471" customWidth="1"/>
    <col min="9737" max="9737" width="8.625" style="471" customWidth="1"/>
    <col min="9738" max="9738" width="16.625" style="471" customWidth="1"/>
    <col min="9739" max="9739" width="11.875" style="471" customWidth="1"/>
    <col min="9740" max="9983" width="9" style="471"/>
    <col min="9984" max="9984" width="4.125" style="471" customWidth="1"/>
    <col min="9985" max="9985" width="4.75" style="471" customWidth="1"/>
    <col min="9986" max="9986" width="17" style="471" customWidth="1"/>
    <col min="9987" max="9987" width="19.125" style="471" customWidth="1"/>
    <col min="9988" max="9988" width="34" style="471" customWidth="1"/>
    <col min="9989" max="9989" width="12.25" style="471" customWidth="1"/>
    <col min="9990" max="9990" width="10.875" style="471" customWidth="1"/>
    <col min="9991" max="9991" width="11" style="471" customWidth="1"/>
    <col min="9992" max="9992" width="10.875" style="471" customWidth="1"/>
    <col min="9993" max="9993" width="8.625" style="471" customWidth="1"/>
    <col min="9994" max="9994" width="16.625" style="471" customWidth="1"/>
    <col min="9995" max="9995" width="11.875" style="471" customWidth="1"/>
    <col min="9996" max="10239" width="9" style="471"/>
    <col min="10240" max="10240" width="4.125" style="471" customWidth="1"/>
    <col min="10241" max="10241" width="4.75" style="471" customWidth="1"/>
    <col min="10242" max="10242" width="17" style="471" customWidth="1"/>
    <col min="10243" max="10243" width="19.125" style="471" customWidth="1"/>
    <col min="10244" max="10244" width="34" style="471" customWidth="1"/>
    <col min="10245" max="10245" width="12.25" style="471" customWidth="1"/>
    <col min="10246" max="10246" width="10.875" style="471" customWidth="1"/>
    <col min="10247" max="10247" width="11" style="471" customWidth="1"/>
    <col min="10248" max="10248" width="10.875" style="471" customWidth="1"/>
    <col min="10249" max="10249" width="8.625" style="471" customWidth="1"/>
    <col min="10250" max="10250" width="16.625" style="471" customWidth="1"/>
    <col min="10251" max="10251" width="11.875" style="471" customWidth="1"/>
    <col min="10252" max="10495" width="9" style="471"/>
    <col min="10496" max="10496" width="4.125" style="471" customWidth="1"/>
    <col min="10497" max="10497" width="4.75" style="471" customWidth="1"/>
    <col min="10498" max="10498" width="17" style="471" customWidth="1"/>
    <col min="10499" max="10499" width="19.125" style="471" customWidth="1"/>
    <col min="10500" max="10500" width="34" style="471" customWidth="1"/>
    <col min="10501" max="10501" width="12.25" style="471" customWidth="1"/>
    <col min="10502" max="10502" width="10.875" style="471" customWidth="1"/>
    <col min="10503" max="10503" width="11" style="471" customWidth="1"/>
    <col min="10504" max="10504" width="10.875" style="471" customWidth="1"/>
    <col min="10505" max="10505" width="8.625" style="471" customWidth="1"/>
    <col min="10506" max="10506" width="16.625" style="471" customWidth="1"/>
    <col min="10507" max="10507" width="11.875" style="471" customWidth="1"/>
    <col min="10508" max="10751" width="9" style="471"/>
    <col min="10752" max="10752" width="4.125" style="471" customWidth="1"/>
    <col min="10753" max="10753" width="4.75" style="471" customWidth="1"/>
    <col min="10754" max="10754" width="17" style="471" customWidth="1"/>
    <col min="10755" max="10755" width="19.125" style="471" customWidth="1"/>
    <col min="10756" max="10756" width="34" style="471" customWidth="1"/>
    <col min="10757" max="10757" width="12.25" style="471" customWidth="1"/>
    <col min="10758" max="10758" width="10.875" style="471" customWidth="1"/>
    <col min="10759" max="10759" width="11" style="471" customWidth="1"/>
    <col min="10760" max="10760" width="10.875" style="471" customWidth="1"/>
    <col min="10761" max="10761" width="8.625" style="471" customWidth="1"/>
    <col min="10762" max="10762" width="16.625" style="471" customWidth="1"/>
    <col min="10763" max="10763" width="11.875" style="471" customWidth="1"/>
    <col min="10764" max="11007" width="9" style="471"/>
    <col min="11008" max="11008" width="4.125" style="471" customWidth="1"/>
    <col min="11009" max="11009" width="4.75" style="471" customWidth="1"/>
    <col min="11010" max="11010" width="17" style="471" customWidth="1"/>
    <col min="11011" max="11011" width="19.125" style="471" customWidth="1"/>
    <col min="11012" max="11012" width="34" style="471" customWidth="1"/>
    <col min="11013" max="11013" width="12.25" style="471" customWidth="1"/>
    <col min="11014" max="11014" width="10.875" style="471" customWidth="1"/>
    <col min="11015" max="11015" width="11" style="471" customWidth="1"/>
    <col min="11016" max="11016" width="10.875" style="471" customWidth="1"/>
    <col min="11017" max="11017" width="8.625" style="471" customWidth="1"/>
    <col min="11018" max="11018" width="16.625" style="471" customWidth="1"/>
    <col min="11019" max="11019" width="11.875" style="471" customWidth="1"/>
    <col min="11020" max="11263" width="9" style="471"/>
    <col min="11264" max="11264" width="4.125" style="471" customWidth="1"/>
    <col min="11265" max="11265" width="4.75" style="471" customWidth="1"/>
    <col min="11266" max="11266" width="17" style="471" customWidth="1"/>
    <col min="11267" max="11267" width="19.125" style="471" customWidth="1"/>
    <col min="11268" max="11268" width="34" style="471" customWidth="1"/>
    <col min="11269" max="11269" width="12.25" style="471" customWidth="1"/>
    <col min="11270" max="11270" width="10.875" style="471" customWidth="1"/>
    <col min="11271" max="11271" width="11" style="471" customWidth="1"/>
    <col min="11272" max="11272" width="10.875" style="471" customWidth="1"/>
    <col min="11273" max="11273" width="8.625" style="471" customWidth="1"/>
    <col min="11274" max="11274" width="16.625" style="471" customWidth="1"/>
    <col min="11275" max="11275" width="11.875" style="471" customWidth="1"/>
    <col min="11276" max="11519" width="9" style="471"/>
    <col min="11520" max="11520" width="4.125" style="471" customWidth="1"/>
    <col min="11521" max="11521" width="4.75" style="471" customWidth="1"/>
    <col min="11522" max="11522" width="17" style="471" customWidth="1"/>
    <col min="11523" max="11523" width="19.125" style="471" customWidth="1"/>
    <col min="11524" max="11524" width="34" style="471" customWidth="1"/>
    <col min="11525" max="11525" width="12.25" style="471" customWidth="1"/>
    <col min="11526" max="11526" width="10.875" style="471" customWidth="1"/>
    <col min="11527" max="11527" width="11" style="471" customWidth="1"/>
    <col min="11528" max="11528" width="10.875" style="471" customWidth="1"/>
    <col min="11529" max="11529" width="8.625" style="471" customWidth="1"/>
    <col min="11530" max="11530" width="16.625" style="471" customWidth="1"/>
    <col min="11531" max="11531" width="11.875" style="471" customWidth="1"/>
    <col min="11532" max="11775" width="9" style="471"/>
    <col min="11776" max="11776" width="4.125" style="471" customWidth="1"/>
    <col min="11777" max="11777" width="4.75" style="471" customWidth="1"/>
    <col min="11778" max="11778" width="17" style="471" customWidth="1"/>
    <col min="11779" max="11779" width="19.125" style="471" customWidth="1"/>
    <col min="11780" max="11780" width="34" style="471" customWidth="1"/>
    <col min="11781" max="11781" width="12.25" style="471" customWidth="1"/>
    <col min="11782" max="11782" width="10.875" style="471" customWidth="1"/>
    <col min="11783" max="11783" width="11" style="471" customWidth="1"/>
    <col min="11784" max="11784" width="10.875" style="471" customWidth="1"/>
    <col min="11785" max="11785" width="8.625" style="471" customWidth="1"/>
    <col min="11786" max="11786" width="16.625" style="471" customWidth="1"/>
    <col min="11787" max="11787" width="11.875" style="471" customWidth="1"/>
    <col min="11788" max="12031" width="9" style="471"/>
    <col min="12032" max="12032" width="4.125" style="471" customWidth="1"/>
    <col min="12033" max="12033" width="4.75" style="471" customWidth="1"/>
    <col min="12034" max="12034" width="17" style="471" customWidth="1"/>
    <col min="12035" max="12035" width="19.125" style="471" customWidth="1"/>
    <col min="12036" max="12036" width="34" style="471" customWidth="1"/>
    <col min="12037" max="12037" width="12.25" style="471" customWidth="1"/>
    <col min="12038" max="12038" width="10.875" style="471" customWidth="1"/>
    <col min="12039" max="12039" width="11" style="471" customWidth="1"/>
    <col min="12040" max="12040" width="10.875" style="471" customWidth="1"/>
    <col min="12041" max="12041" width="8.625" style="471" customWidth="1"/>
    <col min="12042" max="12042" width="16.625" style="471" customWidth="1"/>
    <col min="12043" max="12043" width="11.875" style="471" customWidth="1"/>
    <col min="12044" max="12287" width="9" style="471"/>
    <col min="12288" max="12288" width="4.125" style="471" customWidth="1"/>
    <col min="12289" max="12289" width="4.75" style="471" customWidth="1"/>
    <col min="12290" max="12290" width="17" style="471" customWidth="1"/>
    <col min="12291" max="12291" width="19.125" style="471" customWidth="1"/>
    <col min="12292" max="12292" width="34" style="471" customWidth="1"/>
    <col min="12293" max="12293" width="12.25" style="471" customWidth="1"/>
    <col min="12294" max="12294" width="10.875" style="471" customWidth="1"/>
    <col min="12295" max="12295" width="11" style="471" customWidth="1"/>
    <col min="12296" max="12296" width="10.875" style="471" customWidth="1"/>
    <col min="12297" max="12297" width="8.625" style="471" customWidth="1"/>
    <col min="12298" max="12298" width="16.625" style="471" customWidth="1"/>
    <col min="12299" max="12299" width="11.875" style="471" customWidth="1"/>
    <col min="12300" max="12543" width="9" style="471"/>
    <col min="12544" max="12544" width="4.125" style="471" customWidth="1"/>
    <col min="12545" max="12545" width="4.75" style="471" customWidth="1"/>
    <col min="12546" max="12546" width="17" style="471" customWidth="1"/>
    <col min="12547" max="12547" width="19.125" style="471" customWidth="1"/>
    <col min="12548" max="12548" width="34" style="471" customWidth="1"/>
    <col min="12549" max="12549" width="12.25" style="471" customWidth="1"/>
    <col min="12550" max="12550" width="10.875" style="471" customWidth="1"/>
    <col min="12551" max="12551" width="11" style="471" customWidth="1"/>
    <col min="12552" max="12552" width="10.875" style="471" customWidth="1"/>
    <col min="12553" max="12553" width="8.625" style="471" customWidth="1"/>
    <col min="12554" max="12554" width="16.625" style="471" customWidth="1"/>
    <col min="12555" max="12555" width="11.875" style="471" customWidth="1"/>
    <col min="12556" max="12799" width="9" style="471"/>
    <col min="12800" max="12800" width="4.125" style="471" customWidth="1"/>
    <col min="12801" max="12801" width="4.75" style="471" customWidth="1"/>
    <col min="12802" max="12802" width="17" style="471" customWidth="1"/>
    <col min="12803" max="12803" width="19.125" style="471" customWidth="1"/>
    <col min="12804" max="12804" width="34" style="471" customWidth="1"/>
    <col min="12805" max="12805" width="12.25" style="471" customWidth="1"/>
    <col min="12806" max="12806" width="10.875" style="471" customWidth="1"/>
    <col min="12807" max="12807" width="11" style="471" customWidth="1"/>
    <col min="12808" max="12808" width="10.875" style="471" customWidth="1"/>
    <col min="12809" max="12809" width="8.625" style="471" customWidth="1"/>
    <col min="12810" max="12810" width="16.625" style="471" customWidth="1"/>
    <col min="12811" max="12811" width="11.875" style="471" customWidth="1"/>
    <col min="12812" max="13055" width="9" style="471"/>
    <col min="13056" max="13056" width="4.125" style="471" customWidth="1"/>
    <col min="13057" max="13057" width="4.75" style="471" customWidth="1"/>
    <col min="13058" max="13058" width="17" style="471" customWidth="1"/>
    <col min="13059" max="13059" width="19.125" style="471" customWidth="1"/>
    <col min="13060" max="13060" width="34" style="471" customWidth="1"/>
    <col min="13061" max="13061" width="12.25" style="471" customWidth="1"/>
    <col min="13062" max="13062" width="10.875" style="471" customWidth="1"/>
    <col min="13063" max="13063" width="11" style="471" customWidth="1"/>
    <col min="13064" max="13064" width="10.875" style="471" customWidth="1"/>
    <col min="13065" max="13065" width="8.625" style="471" customWidth="1"/>
    <col min="13066" max="13066" width="16.625" style="471" customWidth="1"/>
    <col min="13067" max="13067" width="11.875" style="471" customWidth="1"/>
    <col min="13068" max="13311" width="9" style="471"/>
    <col min="13312" max="13312" width="4.125" style="471" customWidth="1"/>
    <col min="13313" max="13313" width="4.75" style="471" customWidth="1"/>
    <col min="13314" max="13314" width="17" style="471" customWidth="1"/>
    <col min="13315" max="13315" width="19.125" style="471" customWidth="1"/>
    <col min="13316" max="13316" width="34" style="471" customWidth="1"/>
    <col min="13317" max="13317" width="12.25" style="471" customWidth="1"/>
    <col min="13318" max="13318" width="10.875" style="471" customWidth="1"/>
    <col min="13319" max="13319" width="11" style="471" customWidth="1"/>
    <col min="13320" max="13320" width="10.875" style="471" customWidth="1"/>
    <col min="13321" max="13321" width="8.625" style="471" customWidth="1"/>
    <col min="13322" max="13322" width="16.625" style="471" customWidth="1"/>
    <col min="13323" max="13323" width="11.875" style="471" customWidth="1"/>
    <col min="13324" max="13567" width="9" style="471"/>
    <col min="13568" max="13568" width="4.125" style="471" customWidth="1"/>
    <col min="13569" max="13569" width="4.75" style="471" customWidth="1"/>
    <col min="13570" max="13570" width="17" style="471" customWidth="1"/>
    <col min="13571" max="13571" width="19.125" style="471" customWidth="1"/>
    <col min="13572" max="13572" width="34" style="471" customWidth="1"/>
    <col min="13573" max="13573" width="12.25" style="471" customWidth="1"/>
    <col min="13574" max="13574" width="10.875" style="471" customWidth="1"/>
    <col min="13575" max="13575" width="11" style="471" customWidth="1"/>
    <col min="13576" max="13576" width="10.875" style="471" customWidth="1"/>
    <col min="13577" max="13577" width="8.625" style="471" customWidth="1"/>
    <col min="13578" max="13578" width="16.625" style="471" customWidth="1"/>
    <col min="13579" max="13579" width="11.875" style="471" customWidth="1"/>
    <col min="13580" max="13823" width="9" style="471"/>
    <col min="13824" max="13824" width="4.125" style="471" customWidth="1"/>
    <col min="13825" max="13825" width="4.75" style="471" customWidth="1"/>
    <col min="13826" max="13826" width="17" style="471" customWidth="1"/>
    <col min="13827" max="13827" width="19.125" style="471" customWidth="1"/>
    <col min="13828" max="13828" width="34" style="471" customWidth="1"/>
    <col min="13829" max="13829" width="12.25" style="471" customWidth="1"/>
    <col min="13830" max="13830" width="10.875" style="471" customWidth="1"/>
    <col min="13831" max="13831" width="11" style="471" customWidth="1"/>
    <col min="13832" max="13832" width="10.875" style="471" customWidth="1"/>
    <col min="13833" max="13833" width="8.625" style="471" customWidth="1"/>
    <col min="13834" max="13834" width="16.625" style="471" customWidth="1"/>
    <col min="13835" max="13835" width="11.875" style="471" customWidth="1"/>
    <col min="13836" max="14079" width="9" style="471"/>
    <col min="14080" max="14080" width="4.125" style="471" customWidth="1"/>
    <col min="14081" max="14081" width="4.75" style="471" customWidth="1"/>
    <col min="14082" max="14082" width="17" style="471" customWidth="1"/>
    <col min="14083" max="14083" width="19.125" style="471" customWidth="1"/>
    <col min="14084" max="14084" width="34" style="471" customWidth="1"/>
    <col min="14085" max="14085" width="12.25" style="471" customWidth="1"/>
    <col min="14086" max="14086" width="10.875" style="471" customWidth="1"/>
    <col min="14087" max="14087" width="11" style="471" customWidth="1"/>
    <col min="14088" max="14088" width="10.875" style="471" customWidth="1"/>
    <col min="14089" max="14089" width="8.625" style="471" customWidth="1"/>
    <col min="14090" max="14090" width="16.625" style="471" customWidth="1"/>
    <col min="14091" max="14091" width="11.875" style="471" customWidth="1"/>
    <col min="14092" max="14335" width="9" style="471"/>
    <col min="14336" max="14336" width="4.125" style="471" customWidth="1"/>
    <col min="14337" max="14337" width="4.75" style="471" customWidth="1"/>
    <col min="14338" max="14338" width="17" style="471" customWidth="1"/>
    <col min="14339" max="14339" width="19.125" style="471" customWidth="1"/>
    <col min="14340" max="14340" width="34" style="471" customWidth="1"/>
    <col min="14341" max="14341" width="12.25" style="471" customWidth="1"/>
    <col min="14342" max="14342" width="10.875" style="471" customWidth="1"/>
    <col min="14343" max="14343" width="11" style="471" customWidth="1"/>
    <col min="14344" max="14344" width="10.875" style="471" customWidth="1"/>
    <col min="14345" max="14345" width="8.625" style="471" customWidth="1"/>
    <col min="14346" max="14346" width="16.625" style="471" customWidth="1"/>
    <col min="14347" max="14347" width="11.875" style="471" customWidth="1"/>
    <col min="14348" max="14591" width="9" style="471"/>
    <col min="14592" max="14592" width="4.125" style="471" customWidth="1"/>
    <col min="14593" max="14593" width="4.75" style="471" customWidth="1"/>
    <col min="14594" max="14594" width="17" style="471" customWidth="1"/>
    <col min="14595" max="14595" width="19.125" style="471" customWidth="1"/>
    <col min="14596" max="14596" width="34" style="471" customWidth="1"/>
    <col min="14597" max="14597" width="12.25" style="471" customWidth="1"/>
    <col min="14598" max="14598" width="10.875" style="471" customWidth="1"/>
    <col min="14599" max="14599" width="11" style="471" customWidth="1"/>
    <col min="14600" max="14600" width="10.875" style="471" customWidth="1"/>
    <col min="14601" max="14601" width="8.625" style="471" customWidth="1"/>
    <col min="14602" max="14602" width="16.625" style="471" customWidth="1"/>
    <col min="14603" max="14603" width="11.875" style="471" customWidth="1"/>
    <col min="14604" max="14847" width="9" style="471"/>
    <col min="14848" max="14848" width="4.125" style="471" customWidth="1"/>
    <col min="14849" max="14849" width="4.75" style="471" customWidth="1"/>
    <col min="14850" max="14850" width="17" style="471" customWidth="1"/>
    <col min="14851" max="14851" width="19.125" style="471" customWidth="1"/>
    <col min="14852" max="14852" width="34" style="471" customWidth="1"/>
    <col min="14853" max="14853" width="12.25" style="471" customWidth="1"/>
    <col min="14854" max="14854" width="10.875" style="471" customWidth="1"/>
    <col min="14855" max="14855" width="11" style="471" customWidth="1"/>
    <col min="14856" max="14856" width="10.875" style="471" customWidth="1"/>
    <col min="14857" max="14857" width="8.625" style="471" customWidth="1"/>
    <col min="14858" max="14858" width="16.625" style="471" customWidth="1"/>
    <col min="14859" max="14859" width="11.875" style="471" customWidth="1"/>
    <col min="14860" max="15103" width="9" style="471"/>
    <col min="15104" max="15104" width="4.125" style="471" customWidth="1"/>
    <col min="15105" max="15105" width="4.75" style="471" customWidth="1"/>
    <col min="15106" max="15106" width="17" style="471" customWidth="1"/>
    <col min="15107" max="15107" width="19.125" style="471" customWidth="1"/>
    <col min="15108" max="15108" width="34" style="471" customWidth="1"/>
    <col min="15109" max="15109" width="12.25" style="471" customWidth="1"/>
    <col min="15110" max="15110" width="10.875" style="471" customWidth="1"/>
    <col min="15111" max="15111" width="11" style="471" customWidth="1"/>
    <col min="15112" max="15112" width="10.875" style="471" customWidth="1"/>
    <col min="15113" max="15113" width="8.625" style="471" customWidth="1"/>
    <col min="15114" max="15114" width="16.625" style="471" customWidth="1"/>
    <col min="15115" max="15115" width="11.875" style="471" customWidth="1"/>
    <col min="15116" max="15359" width="9" style="471"/>
    <col min="15360" max="15360" width="4.125" style="471" customWidth="1"/>
    <col min="15361" max="15361" width="4.75" style="471" customWidth="1"/>
    <col min="15362" max="15362" width="17" style="471" customWidth="1"/>
    <col min="15363" max="15363" width="19.125" style="471" customWidth="1"/>
    <col min="15364" max="15364" width="34" style="471" customWidth="1"/>
    <col min="15365" max="15365" width="12.25" style="471" customWidth="1"/>
    <col min="15366" max="15366" width="10.875" style="471" customWidth="1"/>
    <col min="15367" max="15367" width="11" style="471" customWidth="1"/>
    <col min="15368" max="15368" width="10.875" style="471" customWidth="1"/>
    <col min="15369" max="15369" width="8.625" style="471" customWidth="1"/>
    <col min="15370" max="15370" width="16.625" style="471" customWidth="1"/>
    <col min="15371" max="15371" width="11.875" style="471" customWidth="1"/>
    <col min="15372" max="15615" width="9" style="471"/>
    <col min="15616" max="15616" width="4.125" style="471" customWidth="1"/>
    <col min="15617" max="15617" width="4.75" style="471" customWidth="1"/>
    <col min="15618" max="15618" width="17" style="471" customWidth="1"/>
    <col min="15619" max="15619" width="19.125" style="471" customWidth="1"/>
    <col min="15620" max="15620" width="34" style="471" customWidth="1"/>
    <col min="15621" max="15621" width="12.25" style="471" customWidth="1"/>
    <col min="15622" max="15622" width="10.875" style="471" customWidth="1"/>
    <col min="15623" max="15623" width="11" style="471" customWidth="1"/>
    <col min="15624" max="15624" width="10.875" style="471" customWidth="1"/>
    <col min="15625" max="15625" width="8.625" style="471" customWidth="1"/>
    <col min="15626" max="15626" width="16.625" style="471" customWidth="1"/>
    <col min="15627" max="15627" width="11.875" style="471" customWidth="1"/>
    <col min="15628" max="15871" width="9" style="471"/>
    <col min="15872" max="15872" width="4.125" style="471" customWidth="1"/>
    <col min="15873" max="15873" width="4.75" style="471" customWidth="1"/>
    <col min="15874" max="15874" width="17" style="471" customWidth="1"/>
    <col min="15875" max="15875" width="19.125" style="471" customWidth="1"/>
    <col min="15876" max="15876" width="34" style="471" customWidth="1"/>
    <col min="15877" max="15877" width="12.25" style="471" customWidth="1"/>
    <col min="15878" max="15878" width="10.875" style="471" customWidth="1"/>
    <col min="15879" max="15879" width="11" style="471" customWidth="1"/>
    <col min="15880" max="15880" width="10.875" style="471" customWidth="1"/>
    <col min="15881" max="15881" width="8.625" style="471" customWidth="1"/>
    <col min="15882" max="15882" width="16.625" style="471" customWidth="1"/>
    <col min="15883" max="15883" width="11.875" style="471" customWidth="1"/>
    <col min="15884" max="16127" width="9" style="471"/>
    <col min="16128" max="16128" width="4.125" style="471" customWidth="1"/>
    <col min="16129" max="16129" width="4.75" style="471" customWidth="1"/>
    <col min="16130" max="16130" width="17" style="471" customWidth="1"/>
    <col min="16131" max="16131" width="19.125" style="471" customWidth="1"/>
    <col min="16132" max="16132" width="34" style="471" customWidth="1"/>
    <col min="16133" max="16133" width="12.25" style="471" customWidth="1"/>
    <col min="16134" max="16134" width="10.875" style="471" customWidth="1"/>
    <col min="16135" max="16135" width="11" style="471" customWidth="1"/>
    <col min="16136" max="16136" width="10.875" style="471" customWidth="1"/>
    <col min="16137" max="16137" width="8.625" style="471" customWidth="1"/>
    <col min="16138" max="16138" width="16.625" style="471" customWidth="1"/>
    <col min="16139" max="16139" width="11.875" style="471" customWidth="1"/>
    <col min="16140" max="16384" width="9" style="471"/>
  </cols>
  <sheetData>
    <row r="1" s="16" customFormat="1" ht="18.75" spans="1:12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="16" customFormat="1" ht="18.75" spans="1:12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="16" customFormat="1" ht="18.75" spans="1:1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="16" customFormat="1" ht="18.75" spans="1:12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="18" customFormat="1" ht="18.75" spans="1:13">
      <c r="A5" s="48" t="s">
        <v>36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="16" customFormat="1" ht="18.75" spans="1:12">
      <c r="A6" s="133" t="s">
        <v>37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="16" customFormat="1" ht="18.75" spans="1:12">
      <c r="A7" s="133" t="s">
        <v>660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</row>
    <row r="8" s="16" customFormat="1" ht="18.75" spans="1:12">
      <c r="A8" s="133" t="s">
        <v>661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</row>
    <row r="9" s="16" customFormat="1" ht="9.75" customHeight="1" spans="1:12">
      <c r="A9" s="24"/>
      <c r="E9" s="302"/>
      <c r="F9" s="302"/>
      <c r="G9" s="302"/>
      <c r="H9" s="302"/>
      <c r="I9" s="302"/>
      <c r="K9" s="133"/>
      <c r="L9" s="24"/>
    </row>
    <row r="10" s="18" customFormat="1" ht="18.75" customHeight="1" spans="1:12">
      <c r="A10" s="51" t="s">
        <v>40</v>
      </c>
      <c r="B10" s="51" t="s">
        <v>41</v>
      </c>
      <c r="C10" s="51" t="s">
        <v>42</v>
      </c>
      <c r="D10" s="52" t="s">
        <v>43</v>
      </c>
      <c r="E10" s="53" t="s">
        <v>12</v>
      </c>
      <c r="F10" s="54"/>
      <c r="G10" s="54"/>
      <c r="H10" s="54"/>
      <c r="I10" s="69"/>
      <c r="J10" s="52" t="s">
        <v>44</v>
      </c>
      <c r="K10" s="52" t="s">
        <v>45</v>
      </c>
      <c r="L10" s="52" t="s">
        <v>46</v>
      </c>
    </row>
    <row r="11" s="18" customFormat="1" ht="18.75" spans="1:12">
      <c r="A11" s="55"/>
      <c r="B11" s="55"/>
      <c r="C11" s="55"/>
      <c r="D11" s="56"/>
      <c r="E11" s="57">
        <v>2566</v>
      </c>
      <c r="F11" s="57">
        <v>2567</v>
      </c>
      <c r="G11" s="57">
        <v>2568</v>
      </c>
      <c r="H11" s="57">
        <v>2569</v>
      </c>
      <c r="I11" s="57">
        <v>2570</v>
      </c>
      <c r="J11" s="56"/>
      <c r="K11" s="56"/>
      <c r="L11" s="56"/>
    </row>
    <row r="12" s="18" customFormat="1" ht="18.75" spans="1:12">
      <c r="A12" s="58"/>
      <c r="B12" s="58"/>
      <c r="C12" s="58"/>
      <c r="D12" s="59"/>
      <c r="E12" s="60" t="s">
        <v>13</v>
      </c>
      <c r="F12" s="60" t="s">
        <v>13</v>
      </c>
      <c r="G12" s="60" t="s">
        <v>13</v>
      </c>
      <c r="H12" s="60" t="s">
        <v>13</v>
      </c>
      <c r="I12" s="60" t="s">
        <v>13</v>
      </c>
      <c r="J12" s="59"/>
      <c r="K12" s="59"/>
      <c r="L12" s="59"/>
    </row>
    <row r="13" s="298" customFormat="1" spans="1:13">
      <c r="A13" s="358">
        <v>1</v>
      </c>
      <c r="B13" s="308" t="s">
        <v>662</v>
      </c>
      <c r="C13" s="308" t="s">
        <v>663</v>
      </c>
      <c r="D13" s="309" t="s">
        <v>664</v>
      </c>
      <c r="E13" s="317">
        <v>5000</v>
      </c>
      <c r="F13" s="317">
        <v>5000</v>
      </c>
      <c r="G13" s="317">
        <v>5000</v>
      </c>
      <c r="H13" s="317">
        <v>5000</v>
      </c>
      <c r="I13" s="317">
        <v>5000</v>
      </c>
      <c r="J13" s="360" t="s">
        <v>64</v>
      </c>
      <c r="K13" s="309" t="s">
        <v>665</v>
      </c>
      <c r="L13" s="358" t="s">
        <v>626</v>
      </c>
      <c r="M13" s="527"/>
    </row>
    <row r="14" s="298" customFormat="1" spans="1:13">
      <c r="A14" s="358"/>
      <c r="B14" s="308" t="s">
        <v>666</v>
      </c>
      <c r="C14" s="308" t="s">
        <v>667</v>
      </c>
      <c r="D14" s="308" t="s">
        <v>668</v>
      </c>
      <c r="E14" s="318"/>
      <c r="F14" s="310"/>
      <c r="G14" s="310"/>
      <c r="H14" s="318"/>
      <c r="I14" s="318"/>
      <c r="J14" s="360" t="s">
        <v>617</v>
      </c>
      <c r="K14" s="309" t="s">
        <v>669</v>
      </c>
      <c r="L14" s="360"/>
      <c r="M14" s="527"/>
    </row>
    <row r="15" s="298" customFormat="1" spans="1:13">
      <c r="A15" s="358"/>
      <c r="B15" s="308" t="s">
        <v>670</v>
      </c>
      <c r="C15" s="308" t="s">
        <v>671</v>
      </c>
      <c r="D15" s="309" t="s">
        <v>672</v>
      </c>
      <c r="E15" s="318"/>
      <c r="F15" s="310"/>
      <c r="G15" s="310"/>
      <c r="H15" s="318"/>
      <c r="I15" s="318"/>
      <c r="J15" s="360" t="s">
        <v>673</v>
      </c>
      <c r="K15" s="309" t="s">
        <v>674</v>
      </c>
      <c r="L15" s="360"/>
      <c r="M15" s="527"/>
    </row>
    <row r="16" s="298" customFormat="1" spans="1:13">
      <c r="A16" s="358"/>
      <c r="B16" s="308" t="s">
        <v>672</v>
      </c>
      <c r="C16" s="308" t="s">
        <v>675</v>
      </c>
      <c r="D16" s="309"/>
      <c r="E16" s="318"/>
      <c r="F16" s="310"/>
      <c r="G16" s="310"/>
      <c r="H16" s="318"/>
      <c r="I16" s="318"/>
      <c r="J16" s="360" t="s">
        <v>676</v>
      </c>
      <c r="K16" s="309" t="s">
        <v>677</v>
      </c>
      <c r="L16" s="360"/>
      <c r="M16" s="527"/>
    </row>
    <row r="17" s="298" customFormat="1" ht="47.25" spans="1:13">
      <c r="A17" s="514">
        <v>2</v>
      </c>
      <c r="B17" s="515" t="s">
        <v>678</v>
      </c>
      <c r="C17" s="515" t="s">
        <v>679</v>
      </c>
      <c r="D17" s="515" t="s">
        <v>680</v>
      </c>
      <c r="E17" s="516">
        <v>15000</v>
      </c>
      <c r="F17" s="516">
        <v>15000</v>
      </c>
      <c r="G17" s="516">
        <v>15000</v>
      </c>
      <c r="H17" s="516">
        <v>15000</v>
      </c>
      <c r="I17" s="516">
        <v>15000</v>
      </c>
      <c r="J17" s="514" t="s">
        <v>681</v>
      </c>
      <c r="K17" s="528" t="s">
        <v>682</v>
      </c>
      <c r="L17" s="449" t="s">
        <v>626</v>
      </c>
      <c r="M17" s="527"/>
    </row>
    <row r="18" s="298" customFormat="1" spans="1:12">
      <c r="A18" s="372">
        <v>3</v>
      </c>
      <c r="B18" s="329" t="s">
        <v>683</v>
      </c>
      <c r="C18" s="329" t="s">
        <v>684</v>
      </c>
      <c r="D18" s="330" t="s">
        <v>685</v>
      </c>
      <c r="E18" s="517">
        <v>100000</v>
      </c>
      <c r="F18" s="517">
        <v>100000</v>
      </c>
      <c r="G18" s="517">
        <v>100000</v>
      </c>
      <c r="H18" s="517">
        <v>100000</v>
      </c>
      <c r="I18" s="517">
        <v>100000</v>
      </c>
      <c r="J18" s="529" t="s">
        <v>97</v>
      </c>
      <c r="K18" s="333" t="s">
        <v>686</v>
      </c>
      <c r="L18" s="372" t="s">
        <v>626</v>
      </c>
    </row>
    <row r="19" s="298" customFormat="1" spans="1:12">
      <c r="A19" s="372"/>
      <c r="B19" s="329" t="s">
        <v>687</v>
      </c>
      <c r="C19" s="329" t="s">
        <v>688</v>
      </c>
      <c r="D19" s="330" t="s">
        <v>687</v>
      </c>
      <c r="E19" s="518"/>
      <c r="F19" s="518"/>
      <c r="G19" s="518"/>
      <c r="H19" s="518"/>
      <c r="I19" s="518"/>
      <c r="J19" s="372" t="s">
        <v>343</v>
      </c>
      <c r="K19" s="333" t="s">
        <v>689</v>
      </c>
      <c r="L19" s="372"/>
    </row>
    <row r="20" s="298" customFormat="1" spans="1:12">
      <c r="A20" s="372"/>
      <c r="B20" s="329"/>
      <c r="C20" s="329" t="s">
        <v>690</v>
      </c>
      <c r="D20" s="330"/>
      <c r="E20" s="518"/>
      <c r="F20" s="518"/>
      <c r="G20" s="518"/>
      <c r="H20" s="518"/>
      <c r="I20" s="518"/>
      <c r="J20" s="518"/>
      <c r="K20" s="333" t="s">
        <v>691</v>
      </c>
      <c r="L20" s="372"/>
    </row>
    <row r="21" s="294" customFormat="1" spans="1:12">
      <c r="A21" s="519" t="s">
        <v>16</v>
      </c>
      <c r="B21" s="519"/>
      <c r="C21" s="519"/>
      <c r="D21" s="519"/>
      <c r="E21" s="520">
        <f>SUM(E17:E20)</f>
        <v>115000</v>
      </c>
      <c r="F21" s="520">
        <f t="shared" ref="F21:I21" si="0">SUM(F17:F20)</f>
        <v>115000</v>
      </c>
      <c r="G21" s="520">
        <f t="shared" si="0"/>
        <v>115000</v>
      </c>
      <c r="H21" s="520">
        <f t="shared" si="0"/>
        <v>115000</v>
      </c>
      <c r="I21" s="520">
        <f t="shared" si="0"/>
        <v>115000</v>
      </c>
      <c r="J21" s="467"/>
      <c r="K21" s="530"/>
      <c r="L21" s="467"/>
    </row>
    <row r="22" s="294" customFormat="1" spans="1:12">
      <c r="A22" s="521"/>
      <c r="B22" s="521"/>
      <c r="C22" s="521"/>
      <c r="D22" s="521"/>
      <c r="E22" s="522">
        <f>COUNT(E13:E20)</f>
        <v>3</v>
      </c>
      <c r="F22" s="522">
        <f t="shared" ref="F22:I22" si="1">COUNT(F13:F20)</f>
        <v>3</v>
      </c>
      <c r="G22" s="522">
        <f t="shared" si="1"/>
        <v>3</v>
      </c>
      <c r="H22" s="522">
        <f t="shared" si="1"/>
        <v>3</v>
      </c>
      <c r="I22" s="522">
        <f t="shared" si="1"/>
        <v>3</v>
      </c>
      <c r="J22" s="531"/>
      <c r="K22" s="532"/>
      <c r="L22" s="531"/>
    </row>
    <row r="23" s="294" customFormat="1" spans="1:12">
      <c r="A23" s="521"/>
      <c r="B23" s="521"/>
      <c r="C23" s="521"/>
      <c r="D23" s="521"/>
      <c r="E23" s="522"/>
      <c r="F23" s="522"/>
      <c r="G23" s="522"/>
      <c r="H23" s="522"/>
      <c r="I23" s="522"/>
      <c r="J23" s="531"/>
      <c r="K23" s="532"/>
      <c r="L23" s="531"/>
    </row>
    <row r="24" s="16" customFormat="1" ht="18.75" spans="1:12">
      <c r="A24" s="24" t="s">
        <v>34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="16" customFormat="1" ht="18.75" spans="1:12">
      <c r="A25" s="24" t="s">
        <v>35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="16" customFormat="1" ht="18.75" spans="1:12">
      <c r="A26" s="24" t="s">
        <v>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="16" customFormat="1" ht="18.75" spans="1:12">
      <c r="A27" s="24" t="s">
        <v>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="18" customFormat="1" ht="18.75" spans="1:13">
      <c r="A28" s="48" t="s">
        <v>36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="16" customFormat="1" ht="18.75" spans="1:12">
      <c r="A29" s="133" t="s">
        <v>37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</row>
    <row r="30" s="16" customFormat="1" ht="18.75" spans="1:12">
      <c r="A30" s="133" t="s">
        <v>660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</row>
    <row r="31" s="16" customFormat="1" ht="18.75" spans="1:12">
      <c r="A31" s="133" t="s">
        <v>692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</row>
    <row r="32" s="16" customFormat="1" ht="9.75" customHeight="1" spans="1:12">
      <c r="A32" s="24"/>
      <c r="E32" s="302"/>
      <c r="F32" s="302"/>
      <c r="G32" s="302"/>
      <c r="H32" s="302"/>
      <c r="I32" s="302"/>
      <c r="K32" s="133"/>
      <c r="L32" s="24"/>
    </row>
    <row r="33" s="18" customFormat="1" ht="18.75" customHeight="1" spans="1:12">
      <c r="A33" s="51" t="s">
        <v>40</v>
      </c>
      <c r="B33" s="51" t="s">
        <v>41</v>
      </c>
      <c r="C33" s="51" t="s">
        <v>42</v>
      </c>
      <c r="D33" s="52" t="s">
        <v>43</v>
      </c>
      <c r="E33" s="53" t="s">
        <v>12</v>
      </c>
      <c r="F33" s="54"/>
      <c r="G33" s="54"/>
      <c r="H33" s="54"/>
      <c r="I33" s="69"/>
      <c r="J33" s="52" t="s">
        <v>44</v>
      </c>
      <c r="K33" s="52" t="s">
        <v>45</v>
      </c>
      <c r="L33" s="52" t="s">
        <v>46</v>
      </c>
    </row>
    <row r="34" s="18" customFormat="1" ht="18.75" spans="1:12">
      <c r="A34" s="55"/>
      <c r="B34" s="55"/>
      <c r="C34" s="55"/>
      <c r="D34" s="56"/>
      <c r="E34" s="57">
        <v>2566</v>
      </c>
      <c r="F34" s="57">
        <v>2567</v>
      </c>
      <c r="G34" s="57">
        <v>2568</v>
      </c>
      <c r="H34" s="57">
        <v>2569</v>
      </c>
      <c r="I34" s="57">
        <v>2570</v>
      </c>
      <c r="J34" s="56"/>
      <c r="K34" s="56"/>
      <c r="L34" s="56"/>
    </row>
    <row r="35" s="18" customFormat="1" ht="18.75" spans="1:12">
      <c r="A35" s="58"/>
      <c r="B35" s="58"/>
      <c r="C35" s="58"/>
      <c r="D35" s="59"/>
      <c r="E35" s="60" t="s">
        <v>13</v>
      </c>
      <c r="F35" s="60" t="s">
        <v>13</v>
      </c>
      <c r="G35" s="60" t="s">
        <v>13</v>
      </c>
      <c r="H35" s="60" t="s">
        <v>13</v>
      </c>
      <c r="I35" s="60" t="s">
        <v>13</v>
      </c>
      <c r="J35" s="59"/>
      <c r="K35" s="59"/>
      <c r="L35" s="59"/>
    </row>
    <row r="36" s="298" customFormat="1" spans="1:12">
      <c r="A36" s="523">
        <v>1</v>
      </c>
      <c r="B36" s="524" t="s">
        <v>693</v>
      </c>
      <c r="C36" s="304" t="s">
        <v>610</v>
      </c>
      <c r="D36" s="305" t="s">
        <v>694</v>
      </c>
      <c r="E36" s="311">
        <v>280000</v>
      </c>
      <c r="F36" s="311">
        <v>280000</v>
      </c>
      <c r="G36" s="311">
        <v>280000</v>
      </c>
      <c r="H36" s="311">
        <v>280000</v>
      </c>
      <c r="I36" s="311">
        <v>280000</v>
      </c>
      <c r="J36" s="361" t="s">
        <v>97</v>
      </c>
      <c r="K36" s="305" t="s">
        <v>695</v>
      </c>
      <c r="L36" s="391" t="s">
        <v>626</v>
      </c>
    </row>
    <row r="37" s="298" customFormat="1" spans="1:12">
      <c r="A37" s="358"/>
      <c r="B37" s="308" t="s">
        <v>696</v>
      </c>
      <c r="C37" s="308" t="s">
        <v>697</v>
      </c>
      <c r="D37" s="309" t="s">
        <v>698</v>
      </c>
      <c r="E37" s="310"/>
      <c r="F37" s="310"/>
      <c r="G37" s="310"/>
      <c r="H37" s="310"/>
      <c r="I37" s="310"/>
      <c r="J37" s="358" t="s">
        <v>237</v>
      </c>
      <c r="K37" s="309" t="s">
        <v>699</v>
      </c>
      <c r="L37" s="358"/>
    </row>
    <row r="38" s="298" customFormat="1" spans="1:12">
      <c r="A38" s="358"/>
      <c r="B38" s="308"/>
      <c r="C38" s="308" t="s">
        <v>700</v>
      </c>
      <c r="D38" s="309"/>
      <c r="E38" s="310"/>
      <c r="F38" s="310"/>
      <c r="G38" s="310"/>
      <c r="H38" s="310"/>
      <c r="I38" s="310"/>
      <c r="J38" s="358" t="s">
        <v>240</v>
      </c>
      <c r="K38" s="309"/>
      <c r="L38" s="360"/>
    </row>
    <row r="39" s="298" customFormat="1" spans="1:12">
      <c r="A39" s="365"/>
      <c r="B39" s="313"/>
      <c r="C39" s="313"/>
      <c r="D39" s="314"/>
      <c r="E39" s="315"/>
      <c r="F39" s="315"/>
      <c r="G39" s="315"/>
      <c r="H39" s="315"/>
      <c r="I39" s="315"/>
      <c r="J39" s="533"/>
      <c r="K39" s="314"/>
      <c r="L39" s="362"/>
    </row>
    <row r="40" s="298" customFormat="1" spans="1:12">
      <c r="A40" s="391">
        <v>2</v>
      </c>
      <c r="B40" s="304" t="s">
        <v>701</v>
      </c>
      <c r="C40" s="304" t="s">
        <v>702</v>
      </c>
      <c r="D40" s="305" t="s">
        <v>703</v>
      </c>
      <c r="E40" s="311">
        <v>300000</v>
      </c>
      <c r="F40" s="311">
        <v>300000</v>
      </c>
      <c r="G40" s="311">
        <v>300000</v>
      </c>
      <c r="H40" s="311">
        <v>300000</v>
      </c>
      <c r="I40" s="311">
        <v>300000</v>
      </c>
      <c r="J40" s="361" t="s">
        <v>704</v>
      </c>
      <c r="K40" s="355" t="s">
        <v>705</v>
      </c>
      <c r="L40" s="391" t="s">
        <v>626</v>
      </c>
    </row>
    <row r="41" s="298" customFormat="1" spans="1:12">
      <c r="A41" s="358"/>
      <c r="B41" s="308" t="s">
        <v>706</v>
      </c>
      <c r="C41" s="308" t="s">
        <v>707</v>
      </c>
      <c r="D41" s="309" t="s">
        <v>708</v>
      </c>
      <c r="E41" s="317"/>
      <c r="F41" s="317"/>
      <c r="G41" s="317"/>
      <c r="H41" s="317"/>
      <c r="I41" s="317"/>
      <c r="J41" s="420" t="s">
        <v>709</v>
      </c>
      <c r="K41" s="359" t="s">
        <v>710</v>
      </c>
      <c r="L41" s="358"/>
    </row>
    <row r="42" s="298" customFormat="1" spans="1:12">
      <c r="A42" s="358"/>
      <c r="B42" s="308"/>
      <c r="C42" s="308"/>
      <c r="D42" s="309"/>
      <c r="E42" s="317"/>
      <c r="F42" s="317"/>
      <c r="G42" s="317"/>
      <c r="H42" s="317"/>
      <c r="I42" s="317"/>
      <c r="J42" s="420" t="s">
        <v>711</v>
      </c>
      <c r="K42" s="359"/>
      <c r="L42" s="358"/>
    </row>
    <row r="43" s="298" customFormat="1" spans="1:12">
      <c r="A43" s="358"/>
      <c r="B43" s="308"/>
      <c r="C43" s="308"/>
      <c r="D43" s="309"/>
      <c r="E43" s="317"/>
      <c r="F43" s="317"/>
      <c r="G43" s="317"/>
      <c r="H43" s="317"/>
      <c r="I43" s="317"/>
      <c r="J43" s="420" t="s">
        <v>712</v>
      </c>
      <c r="K43" s="359"/>
      <c r="L43" s="358"/>
    </row>
    <row r="44" s="298" customFormat="1" spans="1:12">
      <c r="A44" s="358"/>
      <c r="B44" s="308"/>
      <c r="C44" s="308"/>
      <c r="D44" s="309"/>
      <c r="E44" s="317"/>
      <c r="F44" s="317"/>
      <c r="G44" s="317"/>
      <c r="H44" s="317"/>
      <c r="I44" s="317"/>
      <c r="J44" s="420" t="s">
        <v>713</v>
      </c>
      <c r="K44" s="359"/>
      <c r="L44" s="358"/>
    </row>
    <row r="45" s="298" customFormat="1" spans="1:12">
      <c r="A45" s="365"/>
      <c r="B45" s="313"/>
      <c r="C45" s="313"/>
      <c r="D45" s="314"/>
      <c r="E45" s="315"/>
      <c r="F45" s="315"/>
      <c r="G45" s="315"/>
      <c r="H45" s="322"/>
      <c r="I45" s="322"/>
      <c r="J45" s="365"/>
      <c r="K45" s="314"/>
      <c r="L45" s="365"/>
    </row>
    <row r="46" s="298" customFormat="1" spans="1:12">
      <c r="A46" s="391">
        <v>3</v>
      </c>
      <c r="B46" s="304" t="s">
        <v>714</v>
      </c>
      <c r="C46" s="304" t="s">
        <v>715</v>
      </c>
      <c r="D46" s="305" t="s">
        <v>716</v>
      </c>
      <c r="E46" s="311">
        <v>40000</v>
      </c>
      <c r="F46" s="311">
        <v>40000</v>
      </c>
      <c r="G46" s="311">
        <v>40000</v>
      </c>
      <c r="H46" s="311">
        <v>40000</v>
      </c>
      <c r="I46" s="311">
        <v>40000</v>
      </c>
      <c r="J46" s="361" t="s">
        <v>97</v>
      </c>
      <c r="K46" s="355" t="s">
        <v>717</v>
      </c>
      <c r="L46" s="391" t="s">
        <v>626</v>
      </c>
    </row>
    <row r="47" s="298" customFormat="1" spans="1:12">
      <c r="A47" s="358"/>
      <c r="B47" s="308" t="s">
        <v>718</v>
      </c>
      <c r="C47" s="308" t="s">
        <v>719</v>
      </c>
      <c r="D47" s="309" t="s">
        <v>720</v>
      </c>
      <c r="E47" s="317"/>
      <c r="F47" s="317"/>
      <c r="G47" s="317"/>
      <c r="H47" s="317"/>
      <c r="I47" s="317"/>
      <c r="J47" s="420" t="s">
        <v>343</v>
      </c>
      <c r="K47" s="359" t="s">
        <v>721</v>
      </c>
      <c r="L47" s="358"/>
    </row>
    <row r="48" s="298" customFormat="1" spans="1:12">
      <c r="A48" s="365"/>
      <c r="B48" s="313" t="s">
        <v>722</v>
      </c>
      <c r="C48" s="313"/>
      <c r="D48" s="314"/>
      <c r="E48" s="413"/>
      <c r="F48" s="413"/>
      <c r="G48" s="413"/>
      <c r="H48" s="413"/>
      <c r="I48" s="413"/>
      <c r="J48" s="421"/>
      <c r="K48" s="363"/>
      <c r="L48" s="365"/>
    </row>
    <row r="49" s="298" customFormat="1" spans="1:12">
      <c r="A49" s="358">
        <v>4</v>
      </c>
      <c r="B49" s="308" t="s">
        <v>723</v>
      </c>
      <c r="C49" s="308" t="s">
        <v>724</v>
      </c>
      <c r="D49" s="308" t="s">
        <v>725</v>
      </c>
      <c r="E49" s="317">
        <v>150000</v>
      </c>
      <c r="F49" s="317">
        <v>150000</v>
      </c>
      <c r="G49" s="317">
        <v>150000</v>
      </c>
      <c r="H49" s="317">
        <v>150000</v>
      </c>
      <c r="I49" s="317">
        <v>150000</v>
      </c>
      <c r="J49" s="420" t="s">
        <v>64</v>
      </c>
      <c r="K49" s="309" t="s">
        <v>726</v>
      </c>
      <c r="L49" s="358" t="s">
        <v>626</v>
      </c>
    </row>
    <row r="50" s="298" customFormat="1" spans="1:12">
      <c r="A50" s="358"/>
      <c r="B50" s="308" t="s">
        <v>727</v>
      </c>
      <c r="C50" s="308" t="s">
        <v>728</v>
      </c>
      <c r="D50" s="308" t="s">
        <v>729</v>
      </c>
      <c r="E50" s="317"/>
      <c r="F50" s="317"/>
      <c r="G50" s="317"/>
      <c r="H50" s="317"/>
      <c r="I50" s="317"/>
      <c r="J50" s="420" t="s">
        <v>730</v>
      </c>
      <c r="K50" s="309" t="s">
        <v>731</v>
      </c>
      <c r="L50" s="358"/>
    </row>
    <row r="51" s="298" customFormat="1" spans="1:12">
      <c r="A51" s="358"/>
      <c r="B51" s="308" t="s">
        <v>732</v>
      </c>
      <c r="C51" s="308" t="s">
        <v>733</v>
      </c>
      <c r="D51" s="309" t="s">
        <v>734</v>
      </c>
      <c r="E51" s="318"/>
      <c r="F51" s="310"/>
      <c r="G51" s="310"/>
      <c r="H51" s="318"/>
      <c r="I51" s="318"/>
      <c r="J51" s="420" t="s">
        <v>735</v>
      </c>
      <c r="K51" s="309" t="s">
        <v>736</v>
      </c>
      <c r="L51" s="360"/>
    </row>
    <row r="52" s="298" customFormat="1" spans="1:12">
      <c r="A52" s="358"/>
      <c r="B52" s="308"/>
      <c r="C52" s="308" t="s">
        <v>737</v>
      </c>
      <c r="D52" s="309" t="s">
        <v>738</v>
      </c>
      <c r="E52" s="318"/>
      <c r="F52" s="310"/>
      <c r="G52" s="310"/>
      <c r="H52" s="318"/>
      <c r="I52" s="318"/>
      <c r="J52" s="360" t="s">
        <v>739</v>
      </c>
      <c r="K52" s="309"/>
      <c r="L52" s="360"/>
    </row>
    <row r="53" s="298" customFormat="1" spans="1:12">
      <c r="A53" s="358"/>
      <c r="B53" s="308"/>
      <c r="C53" s="308"/>
      <c r="D53" s="309" t="s">
        <v>740</v>
      </c>
      <c r="E53" s="318"/>
      <c r="F53" s="310"/>
      <c r="G53" s="310"/>
      <c r="H53" s="318"/>
      <c r="I53" s="318"/>
      <c r="J53" s="360" t="s">
        <v>741</v>
      </c>
      <c r="K53" s="309"/>
      <c r="L53" s="360"/>
    </row>
    <row r="54" spans="1:12">
      <c r="A54" s="391">
        <v>5</v>
      </c>
      <c r="B54" s="325" t="s">
        <v>742</v>
      </c>
      <c r="C54" s="325" t="s">
        <v>743</v>
      </c>
      <c r="D54" s="326" t="s">
        <v>744</v>
      </c>
      <c r="E54" s="525">
        <v>10000</v>
      </c>
      <c r="F54" s="525">
        <v>10000</v>
      </c>
      <c r="G54" s="525">
        <v>10000</v>
      </c>
      <c r="H54" s="525">
        <v>10000</v>
      </c>
      <c r="I54" s="525">
        <v>10000</v>
      </c>
      <c r="J54" s="503" t="s">
        <v>745</v>
      </c>
      <c r="K54" s="326" t="s">
        <v>746</v>
      </c>
      <c r="L54" s="503" t="s">
        <v>626</v>
      </c>
    </row>
    <row r="55" spans="1:12">
      <c r="A55" s="358"/>
      <c r="B55" s="329" t="s">
        <v>747</v>
      </c>
      <c r="C55" s="329" t="s">
        <v>748</v>
      </c>
      <c r="D55" s="330" t="s">
        <v>749</v>
      </c>
      <c r="E55" s="331"/>
      <c r="F55" s="331"/>
      <c r="G55" s="331"/>
      <c r="H55" s="331"/>
      <c r="I55" s="331"/>
      <c r="J55" s="380" t="s">
        <v>750</v>
      </c>
      <c r="K55" s="330" t="s">
        <v>751</v>
      </c>
      <c r="L55" s="380"/>
    </row>
    <row r="56" spans="1:12">
      <c r="A56" s="358"/>
      <c r="B56" s="329"/>
      <c r="C56" s="329" t="s">
        <v>752</v>
      </c>
      <c r="D56" s="330"/>
      <c r="E56" s="331"/>
      <c r="F56" s="331"/>
      <c r="G56" s="331"/>
      <c r="H56" s="331"/>
      <c r="I56" s="331"/>
      <c r="J56" s="380"/>
      <c r="K56" s="329" t="s">
        <v>748</v>
      </c>
      <c r="L56" s="368"/>
    </row>
    <row r="57" spans="1:12">
      <c r="A57" s="358"/>
      <c r="B57" s="329"/>
      <c r="C57" s="329" t="s">
        <v>753</v>
      </c>
      <c r="D57" s="330"/>
      <c r="E57" s="331"/>
      <c r="F57" s="331"/>
      <c r="G57" s="331"/>
      <c r="H57" s="331"/>
      <c r="I57" s="331"/>
      <c r="J57" s="380"/>
      <c r="K57" s="329" t="s">
        <v>752</v>
      </c>
      <c r="L57" s="368"/>
    </row>
    <row r="58" spans="1:12">
      <c r="A58" s="358"/>
      <c r="B58" s="329"/>
      <c r="C58" s="329" t="s">
        <v>754</v>
      </c>
      <c r="D58" s="330"/>
      <c r="E58" s="331"/>
      <c r="F58" s="331"/>
      <c r="G58" s="331"/>
      <c r="H58" s="331"/>
      <c r="I58" s="331"/>
      <c r="J58" s="380"/>
      <c r="K58" s="329" t="s">
        <v>753</v>
      </c>
      <c r="L58" s="368"/>
    </row>
    <row r="59" spans="1:12">
      <c r="A59" s="358"/>
      <c r="B59" s="329"/>
      <c r="C59" s="329" t="s">
        <v>755</v>
      </c>
      <c r="D59" s="330"/>
      <c r="E59" s="331"/>
      <c r="F59" s="331"/>
      <c r="G59" s="331"/>
      <c r="H59" s="331"/>
      <c r="I59" s="331"/>
      <c r="J59" s="380"/>
      <c r="K59" s="329" t="s">
        <v>754</v>
      </c>
      <c r="L59" s="368"/>
    </row>
    <row r="60" spans="1:12">
      <c r="A60" s="358"/>
      <c r="B60" s="329"/>
      <c r="C60" s="329" t="s">
        <v>756</v>
      </c>
      <c r="D60" s="330"/>
      <c r="E60" s="331"/>
      <c r="F60" s="331"/>
      <c r="G60" s="331"/>
      <c r="H60" s="331"/>
      <c r="I60" s="331"/>
      <c r="J60" s="380"/>
      <c r="K60" s="329" t="s">
        <v>755</v>
      </c>
      <c r="L60" s="368"/>
    </row>
    <row r="61" spans="1:12">
      <c r="A61" s="358"/>
      <c r="B61" s="329"/>
      <c r="C61" s="329" t="s">
        <v>757</v>
      </c>
      <c r="D61" s="330"/>
      <c r="E61" s="331"/>
      <c r="F61" s="331"/>
      <c r="G61" s="331"/>
      <c r="H61" s="331"/>
      <c r="I61" s="331"/>
      <c r="J61" s="380"/>
      <c r="K61" s="329" t="s">
        <v>756</v>
      </c>
      <c r="L61" s="368"/>
    </row>
    <row r="62" spans="1:12">
      <c r="A62" s="358"/>
      <c r="B62" s="329"/>
      <c r="C62" s="329"/>
      <c r="D62" s="330"/>
      <c r="E62" s="331"/>
      <c r="F62" s="331"/>
      <c r="G62" s="331"/>
      <c r="H62" s="331"/>
      <c r="I62" s="331"/>
      <c r="J62" s="380"/>
      <c r="K62" s="329" t="s">
        <v>757</v>
      </c>
      <c r="L62" s="368"/>
    </row>
    <row r="63" spans="1:12">
      <c r="A63" s="391">
        <v>6</v>
      </c>
      <c r="B63" s="325" t="s">
        <v>758</v>
      </c>
      <c r="C63" s="325" t="s">
        <v>95</v>
      </c>
      <c r="D63" s="326" t="s">
        <v>759</v>
      </c>
      <c r="E63" s="526">
        <v>400000</v>
      </c>
      <c r="F63" s="526">
        <v>400000</v>
      </c>
      <c r="G63" s="526">
        <v>400000</v>
      </c>
      <c r="H63" s="526">
        <v>400000</v>
      </c>
      <c r="I63" s="526">
        <v>400000</v>
      </c>
      <c r="J63" s="374" t="s">
        <v>97</v>
      </c>
      <c r="K63" s="325" t="s">
        <v>760</v>
      </c>
      <c r="L63" s="503" t="s">
        <v>626</v>
      </c>
    </row>
    <row r="64" spans="1:12">
      <c r="A64" s="358"/>
      <c r="B64" s="329" t="s">
        <v>761</v>
      </c>
      <c r="C64" s="329" t="s">
        <v>758</v>
      </c>
      <c r="D64" s="330" t="s">
        <v>762</v>
      </c>
      <c r="E64" s="331"/>
      <c r="F64" s="331"/>
      <c r="G64" s="331"/>
      <c r="H64" s="331"/>
      <c r="I64" s="331"/>
      <c r="J64" s="380" t="s">
        <v>237</v>
      </c>
      <c r="K64" s="329" t="s">
        <v>665</v>
      </c>
      <c r="L64" s="380"/>
    </row>
    <row r="65" spans="1:12">
      <c r="A65" s="358"/>
      <c r="B65" s="329"/>
      <c r="C65" s="329" t="s">
        <v>761</v>
      </c>
      <c r="D65" s="330" t="s">
        <v>763</v>
      </c>
      <c r="E65" s="331"/>
      <c r="F65" s="331"/>
      <c r="G65" s="331"/>
      <c r="H65" s="331"/>
      <c r="I65" s="331"/>
      <c r="J65" s="380" t="s">
        <v>240</v>
      </c>
      <c r="K65" s="329" t="s">
        <v>758</v>
      </c>
      <c r="L65" s="368"/>
    </row>
    <row r="66" spans="1:12">
      <c r="A66" s="358"/>
      <c r="B66" s="329"/>
      <c r="C66" s="329"/>
      <c r="D66" s="330"/>
      <c r="E66" s="331"/>
      <c r="F66" s="331"/>
      <c r="G66" s="331"/>
      <c r="H66" s="331"/>
      <c r="I66" s="331"/>
      <c r="J66" s="380"/>
      <c r="K66" s="329" t="s">
        <v>761</v>
      </c>
      <c r="L66" s="368"/>
    </row>
    <row r="67" spans="1:12">
      <c r="A67" s="365"/>
      <c r="B67" s="342"/>
      <c r="C67" s="342"/>
      <c r="D67" s="534"/>
      <c r="E67" s="344"/>
      <c r="F67" s="344"/>
      <c r="G67" s="344"/>
      <c r="H67" s="344"/>
      <c r="I67" s="344"/>
      <c r="J67" s="377"/>
      <c r="K67" s="342"/>
      <c r="L67" s="379"/>
    </row>
    <row r="68" s="512" customFormat="1" ht="20.25" customHeight="1" spans="1:12">
      <c r="A68" s="535">
        <v>7</v>
      </c>
      <c r="B68" s="536" t="s">
        <v>764</v>
      </c>
      <c r="C68" s="537" t="s">
        <v>765</v>
      </c>
      <c r="D68" s="538" t="s">
        <v>766</v>
      </c>
      <c r="E68" s="539">
        <v>100000</v>
      </c>
      <c r="F68" s="539">
        <v>100000</v>
      </c>
      <c r="G68" s="539">
        <v>100000</v>
      </c>
      <c r="H68" s="539">
        <v>100000</v>
      </c>
      <c r="I68" s="539">
        <v>100000</v>
      </c>
      <c r="J68" s="562" t="s">
        <v>767</v>
      </c>
      <c r="K68" s="563" t="s">
        <v>768</v>
      </c>
      <c r="L68" s="562" t="s">
        <v>626</v>
      </c>
    </row>
    <row r="69" s="512" customFormat="1" ht="18" customHeight="1" spans="1:12">
      <c r="A69" s="540"/>
      <c r="B69" s="541" t="s">
        <v>769</v>
      </c>
      <c r="C69" s="542" t="s">
        <v>770</v>
      </c>
      <c r="D69" s="543" t="s">
        <v>771</v>
      </c>
      <c r="E69" s="544"/>
      <c r="F69" s="544"/>
      <c r="G69" s="544"/>
      <c r="H69" s="544"/>
      <c r="I69" s="544"/>
      <c r="J69" s="564"/>
      <c r="K69" s="565" t="s">
        <v>772</v>
      </c>
      <c r="L69" s="564"/>
    </row>
    <row r="70" s="512" customFormat="1" ht="19.5" customHeight="1" spans="1:12">
      <c r="A70" s="540"/>
      <c r="B70" s="541"/>
      <c r="C70" s="542" t="s">
        <v>773</v>
      </c>
      <c r="D70" s="543" t="s">
        <v>774</v>
      </c>
      <c r="E70" s="544"/>
      <c r="F70" s="544"/>
      <c r="G70" s="544"/>
      <c r="H70" s="544"/>
      <c r="I70" s="544"/>
      <c r="J70" s="564"/>
      <c r="K70" s="565" t="s">
        <v>775</v>
      </c>
      <c r="L70" s="564"/>
    </row>
    <row r="71" s="512" customFormat="1" ht="21" customHeight="1" spans="1:12">
      <c r="A71" s="540"/>
      <c r="B71" s="541"/>
      <c r="C71" s="542" t="s">
        <v>776</v>
      </c>
      <c r="D71" s="545" t="s">
        <v>777</v>
      </c>
      <c r="E71" s="544"/>
      <c r="F71" s="544"/>
      <c r="G71" s="544"/>
      <c r="H71" s="544"/>
      <c r="I71" s="544"/>
      <c r="J71" s="564"/>
      <c r="K71" s="565" t="s">
        <v>778</v>
      </c>
      <c r="L71" s="564"/>
    </row>
    <row r="72" s="512" customFormat="1" ht="75" customHeight="1" spans="1:12">
      <c r="A72" s="546"/>
      <c r="B72" s="547"/>
      <c r="C72" s="548" t="s">
        <v>779</v>
      </c>
      <c r="D72" s="549" t="s">
        <v>780</v>
      </c>
      <c r="E72" s="550"/>
      <c r="F72" s="550"/>
      <c r="G72" s="550"/>
      <c r="H72" s="550"/>
      <c r="I72" s="550"/>
      <c r="J72" s="566"/>
      <c r="K72" s="567"/>
      <c r="L72" s="566"/>
    </row>
    <row r="73" s="298" customFormat="1" spans="1:12">
      <c r="A73" s="358">
        <v>8</v>
      </c>
      <c r="B73" s="329" t="s">
        <v>781</v>
      </c>
      <c r="C73" s="329" t="s">
        <v>782</v>
      </c>
      <c r="D73" s="330" t="s">
        <v>783</v>
      </c>
      <c r="E73" s="551">
        <v>20000</v>
      </c>
      <c r="F73" s="551">
        <v>20000</v>
      </c>
      <c r="G73" s="551">
        <v>20000</v>
      </c>
      <c r="H73" s="551">
        <v>20000</v>
      </c>
      <c r="I73" s="551">
        <v>20000</v>
      </c>
      <c r="J73" s="380" t="s">
        <v>784</v>
      </c>
      <c r="K73" s="329" t="s">
        <v>785</v>
      </c>
      <c r="L73" s="368" t="s">
        <v>626</v>
      </c>
    </row>
    <row r="74" s="298" customFormat="1" spans="1:12">
      <c r="A74" s="358"/>
      <c r="B74" s="329" t="s">
        <v>786</v>
      </c>
      <c r="C74" s="329" t="s">
        <v>787</v>
      </c>
      <c r="D74" s="330" t="s">
        <v>788</v>
      </c>
      <c r="E74" s="331"/>
      <c r="F74" s="331"/>
      <c r="G74" s="331"/>
      <c r="H74" s="331"/>
      <c r="I74" s="331"/>
      <c r="J74" s="380" t="s">
        <v>789</v>
      </c>
      <c r="K74" s="329" t="s">
        <v>790</v>
      </c>
      <c r="L74" s="368"/>
    </row>
    <row r="75" s="298" customFormat="1" spans="1:12">
      <c r="A75" s="358"/>
      <c r="B75" s="329" t="s">
        <v>791</v>
      </c>
      <c r="C75" s="329" t="s">
        <v>792</v>
      </c>
      <c r="D75" s="330"/>
      <c r="E75" s="331"/>
      <c r="F75" s="331"/>
      <c r="G75" s="331"/>
      <c r="H75" s="331"/>
      <c r="I75" s="331"/>
      <c r="J75" s="380" t="s">
        <v>793</v>
      </c>
      <c r="K75" s="329" t="s">
        <v>794</v>
      </c>
      <c r="L75" s="368"/>
    </row>
    <row r="76" s="298" customFormat="1" spans="1:12">
      <c r="A76" s="358"/>
      <c r="B76" s="329"/>
      <c r="C76" s="329" t="s">
        <v>795</v>
      </c>
      <c r="D76" s="330"/>
      <c r="E76" s="331"/>
      <c r="F76" s="331"/>
      <c r="G76" s="331"/>
      <c r="H76" s="331"/>
      <c r="I76" s="331"/>
      <c r="J76" s="380" t="s">
        <v>796</v>
      </c>
      <c r="K76" s="329" t="s">
        <v>797</v>
      </c>
      <c r="L76" s="368"/>
    </row>
    <row r="77" s="298" customFormat="1" spans="1:12">
      <c r="A77" s="358"/>
      <c r="B77" s="329"/>
      <c r="C77" s="329"/>
      <c r="D77" s="330"/>
      <c r="E77" s="331"/>
      <c r="F77" s="331"/>
      <c r="G77" s="331"/>
      <c r="H77" s="331"/>
      <c r="I77" s="331"/>
      <c r="J77" s="380" t="s">
        <v>798</v>
      </c>
      <c r="K77" s="329"/>
      <c r="L77" s="368"/>
    </row>
    <row r="78" s="298" customFormat="1" spans="1:12">
      <c r="A78" s="365"/>
      <c r="B78" s="342"/>
      <c r="C78" s="342"/>
      <c r="D78" s="534"/>
      <c r="E78" s="344"/>
      <c r="F78" s="344"/>
      <c r="G78" s="344"/>
      <c r="H78" s="344"/>
      <c r="I78" s="344"/>
      <c r="J78" s="377"/>
      <c r="K78" s="342"/>
      <c r="L78" s="379"/>
    </row>
    <row r="79" s="298" customFormat="1" spans="1:12">
      <c r="A79" s="307">
        <v>9</v>
      </c>
      <c r="B79" s="423" t="s">
        <v>799</v>
      </c>
      <c r="C79" s="423" t="s">
        <v>800</v>
      </c>
      <c r="D79" s="330" t="s">
        <v>801</v>
      </c>
      <c r="E79" s="552">
        <v>200000</v>
      </c>
      <c r="F79" s="552">
        <v>200000</v>
      </c>
      <c r="G79" s="552">
        <v>200000</v>
      </c>
      <c r="H79" s="552">
        <v>200000</v>
      </c>
      <c r="I79" s="552">
        <v>200000</v>
      </c>
      <c r="J79" s="380" t="s">
        <v>97</v>
      </c>
      <c r="K79" s="329" t="s">
        <v>802</v>
      </c>
      <c r="L79" s="368" t="s">
        <v>626</v>
      </c>
    </row>
    <row r="80" s="298" customFormat="1" spans="1:12">
      <c r="A80" s="358"/>
      <c r="B80" s="553" t="s">
        <v>803</v>
      </c>
      <c r="C80" s="553" t="s">
        <v>804</v>
      </c>
      <c r="D80" s="330" t="s">
        <v>805</v>
      </c>
      <c r="E80" s="331"/>
      <c r="F80" s="331"/>
      <c r="G80" s="331"/>
      <c r="H80" s="331"/>
      <c r="I80" s="331"/>
      <c r="J80" s="380" t="s">
        <v>237</v>
      </c>
      <c r="K80" s="329" t="s">
        <v>806</v>
      </c>
      <c r="L80" s="368"/>
    </row>
    <row r="81" s="298" customFormat="1" spans="1:12">
      <c r="A81" s="358"/>
      <c r="B81" s="553" t="s">
        <v>807</v>
      </c>
      <c r="C81" s="553" t="s">
        <v>808</v>
      </c>
      <c r="D81" s="330" t="s">
        <v>809</v>
      </c>
      <c r="E81" s="331"/>
      <c r="F81" s="331"/>
      <c r="G81" s="331"/>
      <c r="H81" s="331"/>
      <c r="I81" s="331"/>
      <c r="J81" s="380" t="s">
        <v>240</v>
      </c>
      <c r="K81" s="329" t="s">
        <v>810</v>
      </c>
      <c r="L81" s="368"/>
    </row>
    <row r="82" s="298" customFormat="1" spans="1:12">
      <c r="A82" s="358"/>
      <c r="B82" s="553" t="s">
        <v>811</v>
      </c>
      <c r="C82" s="553" t="s">
        <v>812</v>
      </c>
      <c r="D82" s="330" t="s">
        <v>813</v>
      </c>
      <c r="E82" s="331"/>
      <c r="F82" s="331"/>
      <c r="G82" s="331"/>
      <c r="H82" s="331"/>
      <c r="I82" s="331"/>
      <c r="J82" s="380"/>
      <c r="K82" s="329" t="s">
        <v>814</v>
      </c>
      <c r="L82" s="368"/>
    </row>
    <row r="83" s="298" customFormat="1" spans="1:12">
      <c r="A83" s="358"/>
      <c r="B83" s="329" t="s">
        <v>293</v>
      </c>
      <c r="C83" s="553" t="s">
        <v>815</v>
      </c>
      <c r="D83" s="330" t="s">
        <v>816</v>
      </c>
      <c r="E83" s="331"/>
      <c r="F83" s="331"/>
      <c r="G83" s="331"/>
      <c r="H83" s="331"/>
      <c r="I83" s="331"/>
      <c r="J83" s="380"/>
      <c r="K83" s="329" t="s">
        <v>553</v>
      </c>
      <c r="L83" s="368"/>
    </row>
    <row r="84" s="298" customFormat="1" spans="1:12">
      <c r="A84" s="358"/>
      <c r="B84" s="329"/>
      <c r="C84" s="553" t="s">
        <v>817</v>
      </c>
      <c r="D84" s="330" t="s">
        <v>818</v>
      </c>
      <c r="E84" s="331"/>
      <c r="F84" s="331"/>
      <c r="G84" s="331"/>
      <c r="H84" s="331"/>
      <c r="I84" s="331"/>
      <c r="J84" s="380"/>
      <c r="K84" s="329"/>
      <c r="L84" s="368"/>
    </row>
    <row r="85" s="298" customFormat="1" spans="1:12">
      <c r="A85" s="358"/>
      <c r="B85" s="329"/>
      <c r="C85" s="553"/>
      <c r="D85" s="330" t="s">
        <v>819</v>
      </c>
      <c r="E85" s="331"/>
      <c r="F85" s="331"/>
      <c r="G85" s="331"/>
      <c r="H85" s="331"/>
      <c r="I85" s="331"/>
      <c r="J85" s="380"/>
      <c r="K85" s="329"/>
      <c r="L85" s="368"/>
    </row>
    <row r="86" s="298" customFormat="1" spans="1:12">
      <c r="A86" s="358"/>
      <c r="B86" s="329"/>
      <c r="C86" s="553"/>
      <c r="D86" s="330"/>
      <c r="E86" s="331"/>
      <c r="F86" s="331"/>
      <c r="G86" s="331"/>
      <c r="H86" s="331"/>
      <c r="I86" s="331"/>
      <c r="J86" s="380"/>
      <c r="K86" s="329"/>
      <c r="L86" s="368"/>
    </row>
    <row r="87" s="298" customFormat="1" spans="1:12">
      <c r="A87" s="365"/>
      <c r="B87" s="342"/>
      <c r="C87" s="342"/>
      <c r="D87" s="534"/>
      <c r="E87" s="344"/>
      <c r="F87" s="344"/>
      <c r="G87" s="344"/>
      <c r="H87" s="344"/>
      <c r="I87" s="344"/>
      <c r="J87" s="377"/>
      <c r="K87" s="342"/>
      <c r="L87" s="379"/>
    </row>
    <row r="88" s="513" customFormat="1" spans="1:12">
      <c r="A88" s="554" t="s">
        <v>16</v>
      </c>
      <c r="B88" s="555"/>
      <c r="C88" s="555"/>
      <c r="D88" s="556"/>
      <c r="E88" s="557">
        <f>SUM(E36:E87)</f>
        <v>1500000</v>
      </c>
      <c r="F88" s="557">
        <f t="shared" ref="F88:I88" si="2">SUM(F36:F87)</f>
        <v>1500000</v>
      </c>
      <c r="G88" s="557">
        <f t="shared" si="2"/>
        <v>1500000</v>
      </c>
      <c r="H88" s="557">
        <f t="shared" si="2"/>
        <v>1500000</v>
      </c>
      <c r="I88" s="557">
        <f t="shared" si="2"/>
        <v>1500000</v>
      </c>
      <c r="J88" s="489"/>
      <c r="K88" s="568"/>
      <c r="L88" s="491"/>
    </row>
    <row r="89" spans="5:9">
      <c r="E89" s="558">
        <f>COUNT(E36:E87)</f>
        <v>9</v>
      </c>
      <c r="F89" s="558">
        <f t="shared" ref="F89:I89" si="3">COUNT(F36:F87)</f>
        <v>9</v>
      </c>
      <c r="G89" s="558">
        <f t="shared" si="3"/>
        <v>9</v>
      </c>
      <c r="H89" s="558">
        <f t="shared" si="3"/>
        <v>9</v>
      </c>
      <c r="I89" s="558">
        <f t="shared" si="3"/>
        <v>9</v>
      </c>
    </row>
    <row r="91" s="298" customFormat="1" spans="1:12">
      <c r="A91" s="300"/>
      <c r="E91" s="299"/>
      <c r="F91" s="299"/>
      <c r="G91" s="299"/>
      <c r="H91" s="299"/>
      <c r="I91" s="299"/>
      <c r="J91" s="300"/>
      <c r="K91" s="300"/>
      <c r="L91" s="300"/>
    </row>
    <row r="92" s="16" customFormat="1" ht="18.75" spans="1:12">
      <c r="A92" s="24" t="s">
        <v>34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</row>
    <row r="93" s="16" customFormat="1" ht="18.75" spans="1:12">
      <c r="A93" s="24" t="s">
        <v>35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="16" customFormat="1" ht="18.75" spans="1:12">
      <c r="A94" s="24" t="s">
        <v>2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</row>
    <row r="95" s="16" customFormat="1" ht="18.75" spans="1:12">
      <c r="A95" s="24" t="s">
        <v>3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="18" customFormat="1" ht="18.75" spans="1:13">
      <c r="A96" s="48" t="s">
        <v>36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</row>
    <row r="97" s="16" customFormat="1" ht="18.75" spans="1:12">
      <c r="A97" s="133" t="s">
        <v>37</v>
      </c>
      <c r="B97" s="133"/>
      <c r="C97" s="133"/>
      <c r="D97" s="133"/>
      <c r="E97" s="133"/>
      <c r="F97" s="133"/>
      <c r="G97" s="133"/>
      <c r="H97" s="133"/>
      <c r="I97" s="133"/>
      <c r="J97" s="133"/>
      <c r="K97" s="133"/>
      <c r="L97" s="133"/>
    </row>
    <row r="98" s="16" customFormat="1" ht="18.75" spans="1:12">
      <c r="A98" s="133" t="s">
        <v>660</v>
      </c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</row>
    <row r="99" s="129" customFormat="1" ht="18.75" spans="1:12">
      <c r="A99" s="134" t="s">
        <v>820</v>
      </c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</row>
    <row r="100" s="18" customFormat="1" ht="18.75" customHeight="1" spans="1:12">
      <c r="A100" s="51" t="s">
        <v>40</v>
      </c>
      <c r="B100" s="51" t="s">
        <v>41</v>
      </c>
      <c r="C100" s="51" t="s">
        <v>42</v>
      </c>
      <c r="D100" s="52" t="s">
        <v>43</v>
      </c>
      <c r="E100" s="53" t="s">
        <v>12</v>
      </c>
      <c r="F100" s="54"/>
      <c r="G100" s="54"/>
      <c r="H100" s="54"/>
      <c r="I100" s="69"/>
      <c r="J100" s="52" t="s">
        <v>44</v>
      </c>
      <c r="K100" s="52" t="s">
        <v>45</v>
      </c>
      <c r="L100" s="52" t="s">
        <v>46</v>
      </c>
    </row>
    <row r="101" s="18" customFormat="1" ht="18.75" spans="1:12">
      <c r="A101" s="55"/>
      <c r="B101" s="55"/>
      <c r="C101" s="55"/>
      <c r="D101" s="56"/>
      <c r="E101" s="57">
        <v>2566</v>
      </c>
      <c r="F101" s="57">
        <v>2567</v>
      </c>
      <c r="G101" s="57">
        <v>2568</v>
      </c>
      <c r="H101" s="57">
        <v>2569</v>
      </c>
      <c r="I101" s="57">
        <v>2570</v>
      </c>
      <c r="J101" s="56"/>
      <c r="K101" s="56"/>
      <c r="L101" s="56"/>
    </row>
    <row r="102" s="18" customFormat="1" ht="18.75" spans="1:12">
      <c r="A102" s="58"/>
      <c r="B102" s="58"/>
      <c r="C102" s="58"/>
      <c r="D102" s="59"/>
      <c r="E102" s="60" t="s">
        <v>13</v>
      </c>
      <c r="F102" s="60" t="s">
        <v>13</v>
      </c>
      <c r="G102" s="60" t="s">
        <v>13</v>
      </c>
      <c r="H102" s="60" t="s">
        <v>13</v>
      </c>
      <c r="I102" s="60" t="s">
        <v>13</v>
      </c>
      <c r="J102" s="59"/>
      <c r="K102" s="59"/>
      <c r="L102" s="59"/>
    </row>
    <row r="103" s="298" customFormat="1" spans="1:12">
      <c r="A103" s="391">
        <v>1</v>
      </c>
      <c r="B103" s="559" t="s">
        <v>821</v>
      </c>
      <c r="C103" s="559" t="s">
        <v>822</v>
      </c>
      <c r="D103" s="559" t="s">
        <v>823</v>
      </c>
      <c r="E103" s="311"/>
      <c r="F103" s="311"/>
      <c r="G103" s="311"/>
      <c r="H103" s="311"/>
      <c r="I103" s="311">
        <v>100000</v>
      </c>
      <c r="J103" s="361" t="s">
        <v>64</v>
      </c>
      <c r="K103" s="356" t="s">
        <v>824</v>
      </c>
      <c r="L103" s="356" t="s">
        <v>613</v>
      </c>
    </row>
    <row r="104" s="298" customFormat="1" spans="1:12">
      <c r="A104" s="358"/>
      <c r="B104" s="309" t="s">
        <v>825</v>
      </c>
      <c r="C104" s="309" t="s">
        <v>826</v>
      </c>
      <c r="D104" s="309" t="s">
        <v>827</v>
      </c>
      <c r="E104" s="310"/>
      <c r="F104" s="310"/>
      <c r="G104" s="310"/>
      <c r="H104" s="318"/>
      <c r="I104" s="318"/>
      <c r="J104" s="360" t="s">
        <v>617</v>
      </c>
      <c r="K104" s="360" t="s">
        <v>828</v>
      </c>
      <c r="L104" s="360" t="s">
        <v>829</v>
      </c>
    </row>
    <row r="105" s="298" customFormat="1" spans="1:12">
      <c r="A105" s="358"/>
      <c r="B105" s="309" t="s">
        <v>830</v>
      </c>
      <c r="C105" s="309" t="s">
        <v>831</v>
      </c>
      <c r="D105" s="309" t="s">
        <v>832</v>
      </c>
      <c r="E105" s="310"/>
      <c r="F105" s="310"/>
      <c r="G105" s="310"/>
      <c r="H105" s="318"/>
      <c r="I105" s="318"/>
      <c r="J105" s="360" t="s">
        <v>833</v>
      </c>
      <c r="K105" s="360"/>
      <c r="L105" s="360" t="s">
        <v>834</v>
      </c>
    </row>
    <row r="106" s="298" customFormat="1" spans="1:12">
      <c r="A106" s="358"/>
      <c r="B106" s="309"/>
      <c r="C106" s="309" t="s">
        <v>835</v>
      </c>
      <c r="D106" s="309"/>
      <c r="E106" s="310"/>
      <c r="F106" s="310"/>
      <c r="G106" s="310"/>
      <c r="H106" s="318"/>
      <c r="I106" s="318"/>
      <c r="J106" s="360" t="s">
        <v>81</v>
      </c>
      <c r="K106" s="360"/>
      <c r="L106" s="360"/>
    </row>
    <row r="107" s="298" customFormat="1" spans="1:12">
      <c r="A107" s="358"/>
      <c r="B107" s="309"/>
      <c r="C107" s="309" t="s">
        <v>276</v>
      </c>
      <c r="D107" s="309"/>
      <c r="E107" s="310"/>
      <c r="F107" s="310"/>
      <c r="G107" s="310"/>
      <c r="H107" s="318"/>
      <c r="I107" s="318"/>
      <c r="J107" s="360"/>
      <c r="K107" s="360"/>
      <c r="L107" s="360"/>
    </row>
    <row r="108" s="298" customFormat="1" spans="1:12">
      <c r="A108" s="365"/>
      <c r="B108" s="314"/>
      <c r="C108" s="314"/>
      <c r="D108" s="314"/>
      <c r="E108" s="315"/>
      <c r="F108" s="315"/>
      <c r="G108" s="315"/>
      <c r="H108" s="322"/>
      <c r="I108" s="322"/>
      <c r="J108" s="362"/>
      <c r="K108" s="362"/>
      <c r="L108" s="362"/>
    </row>
    <row r="109" s="298" customFormat="1" spans="1:12">
      <c r="A109" s="391">
        <v>2</v>
      </c>
      <c r="B109" s="304" t="s">
        <v>836</v>
      </c>
      <c r="C109" s="304" t="s">
        <v>837</v>
      </c>
      <c r="D109" s="560" t="s">
        <v>838</v>
      </c>
      <c r="E109" s="311"/>
      <c r="F109" s="311"/>
      <c r="G109" s="311"/>
      <c r="H109" s="311"/>
      <c r="I109" s="311">
        <v>200000</v>
      </c>
      <c r="J109" s="356" t="s">
        <v>64</v>
      </c>
      <c r="K109" s="356" t="s">
        <v>824</v>
      </c>
      <c r="L109" s="356" t="s">
        <v>613</v>
      </c>
    </row>
    <row r="110" s="298" customFormat="1" spans="1:12">
      <c r="A110" s="358"/>
      <c r="B110" s="308" t="s">
        <v>839</v>
      </c>
      <c r="C110" s="308" t="s">
        <v>629</v>
      </c>
      <c r="D110" s="309" t="s">
        <v>840</v>
      </c>
      <c r="E110" s="310"/>
      <c r="F110" s="310"/>
      <c r="G110" s="310"/>
      <c r="H110" s="318"/>
      <c r="I110" s="318"/>
      <c r="J110" s="360" t="s">
        <v>617</v>
      </c>
      <c r="K110" s="360" t="s">
        <v>828</v>
      </c>
      <c r="L110" s="360" t="s">
        <v>829</v>
      </c>
    </row>
    <row r="111" s="298" customFormat="1" spans="1:12">
      <c r="A111" s="358"/>
      <c r="B111" s="308" t="s">
        <v>841</v>
      </c>
      <c r="C111" s="308"/>
      <c r="D111" s="309"/>
      <c r="E111" s="310"/>
      <c r="F111" s="310"/>
      <c r="G111" s="310"/>
      <c r="H111" s="318"/>
      <c r="I111" s="318"/>
      <c r="J111" s="360" t="s">
        <v>833</v>
      </c>
      <c r="K111" s="360"/>
      <c r="L111" s="360"/>
    </row>
    <row r="112" s="298" customFormat="1" spans="1:12">
      <c r="A112" s="365"/>
      <c r="B112" s="313"/>
      <c r="C112" s="313"/>
      <c r="D112" s="314"/>
      <c r="E112" s="413"/>
      <c r="F112" s="413"/>
      <c r="G112" s="413"/>
      <c r="H112" s="413"/>
      <c r="I112" s="413"/>
      <c r="J112" s="421" t="s">
        <v>81</v>
      </c>
      <c r="K112" s="362"/>
      <c r="L112" s="362"/>
    </row>
    <row r="113" s="298" customFormat="1" spans="1:12">
      <c r="A113" s="519" t="s">
        <v>16</v>
      </c>
      <c r="B113" s="519"/>
      <c r="C113" s="519"/>
      <c r="D113" s="519"/>
      <c r="E113" s="561">
        <f>SUM(E103:E112)</f>
        <v>0</v>
      </c>
      <c r="F113" s="561">
        <f t="shared" ref="F113:I113" si="4">SUM(F103:F112)</f>
        <v>0</v>
      </c>
      <c r="G113" s="561">
        <f t="shared" si="4"/>
        <v>0</v>
      </c>
      <c r="H113" s="561">
        <f t="shared" si="4"/>
        <v>0</v>
      </c>
      <c r="I113" s="561">
        <f t="shared" si="4"/>
        <v>300000</v>
      </c>
      <c r="J113" s="519"/>
      <c r="K113" s="519"/>
      <c r="L113" s="519"/>
    </row>
    <row r="114" s="298" customFormat="1" spans="1:12">
      <c r="A114" s="300"/>
      <c r="E114" s="558">
        <f>COUNT(E104:E112)</f>
        <v>0</v>
      </c>
      <c r="F114" s="558">
        <f t="shared" ref="F114:H114" si="5">COUNT(F104:F112)</f>
        <v>0</v>
      </c>
      <c r="G114" s="558">
        <f t="shared" si="5"/>
        <v>0</v>
      </c>
      <c r="H114" s="558">
        <f t="shared" si="5"/>
        <v>0</v>
      </c>
      <c r="I114" s="558">
        <f>COUNT(I103:I112)</f>
        <v>2</v>
      </c>
      <c r="J114" s="300"/>
      <c r="K114" s="300"/>
      <c r="L114" s="300"/>
    </row>
    <row r="115" s="298" customFormat="1" spans="1:12">
      <c r="A115" s="300"/>
      <c r="E115" s="299"/>
      <c r="F115" s="299"/>
      <c r="G115" s="299"/>
      <c r="H115" s="299"/>
      <c r="I115" s="299"/>
      <c r="J115" s="300"/>
      <c r="K115" s="300"/>
      <c r="L115" s="300"/>
    </row>
  </sheetData>
  <mergeCells count="59">
    <mergeCell ref="A1:L1"/>
    <mergeCell ref="A2:L2"/>
    <mergeCell ref="A3:L3"/>
    <mergeCell ref="A4:L4"/>
    <mergeCell ref="A5:M5"/>
    <mergeCell ref="A6:L6"/>
    <mergeCell ref="A7:L7"/>
    <mergeCell ref="A8:L8"/>
    <mergeCell ref="E10:I10"/>
    <mergeCell ref="A21:D21"/>
    <mergeCell ref="A24:L24"/>
    <mergeCell ref="A25:L25"/>
    <mergeCell ref="A26:L26"/>
    <mergeCell ref="A27:L27"/>
    <mergeCell ref="A28:M28"/>
    <mergeCell ref="A29:L29"/>
    <mergeCell ref="A30:L30"/>
    <mergeCell ref="A31:L31"/>
    <mergeCell ref="E33:I33"/>
    <mergeCell ref="A88:D88"/>
    <mergeCell ref="A92:L92"/>
    <mergeCell ref="A93:L93"/>
    <mergeCell ref="A94:L94"/>
    <mergeCell ref="A95:L95"/>
    <mergeCell ref="A96:M96"/>
    <mergeCell ref="A97:L97"/>
    <mergeCell ref="A98:L98"/>
    <mergeCell ref="A99:L99"/>
    <mergeCell ref="E100:I100"/>
    <mergeCell ref="A113:D113"/>
    <mergeCell ref="A10:A12"/>
    <mergeCell ref="A33:A35"/>
    <mergeCell ref="A100:A102"/>
    <mergeCell ref="B10:B12"/>
    <mergeCell ref="B33:B35"/>
    <mergeCell ref="B100:B102"/>
    <mergeCell ref="C10:C12"/>
    <mergeCell ref="C33:C35"/>
    <mergeCell ref="C100:C102"/>
    <mergeCell ref="D10:D12"/>
    <mergeCell ref="D33:D35"/>
    <mergeCell ref="D100:D102"/>
    <mergeCell ref="E68:E72"/>
    <mergeCell ref="F68:F72"/>
    <mergeCell ref="G68:G72"/>
    <mergeCell ref="H68:H72"/>
    <mergeCell ref="I68:I72"/>
    <mergeCell ref="J10:J12"/>
    <mergeCell ref="J33:J35"/>
    <mergeCell ref="J68:J72"/>
    <mergeCell ref="J100:J102"/>
    <mergeCell ref="K10:K12"/>
    <mergeCell ref="K33:K35"/>
    <mergeCell ref="K71:K72"/>
    <mergeCell ref="K100:K102"/>
    <mergeCell ref="L10:L12"/>
    <mergeCell ref="L33:L35"/>
    <mergeCell ref="L68:L72"/>
    <mergeCell ref="L100:L102"/>
  </mergeCells>
  <printOptions horizontalCentered="1"/>
  <pageMargins left="0.01" right="0.01" top="0.5" bottom="0.01" header="0.3" footer="0.01"/>
  <pageSetup paperSize="1" scale="81" orientation="landscape"/>
  <headerFooter/>
  <rowBreaks count="3" manualBreakCount="3">
    <brk id="23" max="11" man="1"/>
    <brk id="67" max="16383" man="1"/>
    <brk id="89" max="11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K79"/>
  <sheetViews>
    <sheetView view="pageBreakPreview" zoomScale="85" zoomScaleNormal="100" workbookViewId="0">
      <selection activeCell="A1" sqref="A1:M8"/>
    </sheetView>
  </sheetViews>
  <sheetFormatPr defaultColWidth="9" defaultRowHeight="15"/>
  <cols>
    <col min="1" max="1" width="3.875" style="470" customWidth="1"/>
    <col min="2" max="2" width="19.375" style="471" customWidth="1"/>
    <col min="3" max="3" width="19.875" style="471" customWidth="1"/>
    <col min="4" max="4" width="26.625" style="471" customWidth="1"/>
    <col min="5" max="9" width="10" style="472" customWidth="1"/>
    <col min="10" max="11" width="12.625" style="471" customWidth="1"/>
    <col min="12" max="12" width="11.625" style="471" customWidth="1"/>
    <col min="13" max="14" width="9" style="471"/>
    <col min="15" max="63" width="9" style="473"/>
    <col min="64" max="256" width="9" style="471"/>
    <col min="257" max="257" width="2" style="471" customWidth="1"/>
    <col min="258" max="258" width="4.25" style="471" customWidth="1"/>
    <col min="259" max="259" width="16" style="471" customWidth="1"/>
    <col min="260" max="260" width="16.875" style="471" customWidth="1"/>
    <col min="261" max="261" width="31.375" style="471" customWidth="1"/>
    <col min="262" max="262" width="8.375" style="471" customWidth="1"/>
    <col min="263" max="265" width="7.125" style="471" customWidth="1"/>
    <col min="266" max="266" width="7.875" style="471" customWidth="1"/>
    <col min="267" max="267" width="15.125" style="471" customWidth="1"/>
    <col min="268" max="268" width="10.75" style="471" customWidth="1"/>
    <col min="269" max="512" width="9" style="471"/>
    <col min="513" max="513" width="2" style="471" customWidth="1"/>
    <col min="514" max="514" width="4.25" style="471" customWidth="1"/>
    <col min="515" max="515" width="16" style="471" customWidth="1"/>
    <col min="516" max="516" width="16.875" style="471" customWidth="1"/>
    <col min="517" max="517" width="31.375" style="471" customWidth="1"/>
    <col min="518" max="518" width="8.375" style="471" customWidth="1"/>
    <col min="519" max="521" width="7.125" style="471" customWidth="1"/>
    <col min="522" max="522" width="7.875" style="471" customWidth="1"/>
    <col min="523" max="523" width="15.125" style="471" customWidth="1"/>
    <col min="524" max="524" width="10.75" style="471" customWidth="1"/>
    <col min="525" max="768" width="9" style="471"/>
    <col min="769" max="769" width="2" style="471" customWidth="1"/>
    <col min="770" max="770" width="4.25" style="471" customWidth="1"/>
    <col min="771" max="771" width="16" style="471" customWidth="1"/>
    <col min="772" max="772" width="16.875" style="471" customWidth="1"/>
    <col min="773" max="773" width="31.375" style="471" customWidth="1"/>
    <col min="774" max="774" width="8.375" style="471" customWidth="1"/>
    <col min="775" max="777" width="7.125" style="471" customWidth="1"/>
    <col min="778" max="778" width="7.875" style="471" customWidth="1"/>
    <col min="779" max="779" width="15.125" style="471" customWidth="1"/>
    <col min="780" max="780" width="10.75" style="471" customWidth="1"/>
    <col min="781" max="1024" width="9" style="471"/>
    <col min="1025" max="1025" width="2" style="471" customWidth="1"/>
    <col min="1026" max="1026" width="4.25" style="471" customWidth="1"/>
    <col min="1027" max="1027" width="16" style="471" customWidth="1"/>
    <col min="1028" max="1028" width="16.875" style="471" customWidth="1"/>
    <col min="1029" max="1029" width="31.375" style="471" customWidth="1"/>
    <col min="1030" max="1030" width="8.375" style="471" customWidth="1"/>
    <col min="1031" max="1033" width="7.125" style="471" customWidth="1"/>
    <col min="1034" max="1034" width="7.875" style="471" customWidth="1"/>
    <col min="1035" max="1035" width="15.125" style="471" customWidth="1"/>
    <col min="1036" max="1036" width="10.75" style="471" customWidth="1"/>
    <col min="1037" max="1280" width="9" style="471"/>
    <col min="1281" max="1281" width="2" style="471" customWidth="1"/>
    <col min="1282" max="1282" width="4.25" style="471" customWidth="1"/>
    <col min="1283" max="1283" width="16" style="471" customWidth="1"/>
    <col min="1284" max="1284" width="16.875" style="471" customWidth="1"/>
    <col min="1285" max="1285" width="31.375" style="471" customWidth="1"/>
    <col min="1286" max="1286" width="8.375" style="471" customWidth="1"/>
    <col min="1287" max="1289" width="7.125" style="471" customWidth="1"/>
    <col min="1290" max="1290" width="7.875" style="471" customWidth="1"/>
    <col min="1291" max="1291" width="15.125" style="471" customWidth="1"/>
    <col min="1292" max="1292" width="10.75" style="471" customWidth="1"/>
    <col min="1293" max="1536" width="9" style="471"/>
    <col min="1537" max="1537" width="2" style="471" customWidth="1"/>
    <col min="1538" max="1538" width="4.25" style="471" customWidth="1"/>
    <col min="1539" max="1539" width="16" style="471" customWidth="1"/>
    <col min="1540" max="1540" width="16.875" style="471" customWidth="1"/>
    <col min="1541" max="1541" width="31.375" style="471" customWidth="1"/>
    <col min="1542" max="1542" width="8.375" style="471" customWidth="1"/>
    <col min="1543" max="1545" width="7.125" style="471" customWidth="1"/>
    <col min="1546" max="1546" width="7.875" style="471" customWidth="1"/>
    <col min="1547" max="1547" width="15.125" style="471" customWidth="1"/>
    <col min="1548" max="1548" width="10.75" style="471" customWidth="1"/>
    <col min="1549" max="1792" width="9" style="471"/>
    <col min="1793" max="1793" width="2" style="471" customWidth="1"/>
    <col min="1794" max="1794" width="4.25" style="471" customWidth="1"/>
    <col min="1795" max="1795" width="16" style="471" customWidth="1"/>
    <col min="1796" max="1796" width="16.875" style="471" customWidth="1"/>
    <col min="1797" max="1797" width="31.375" style="471" customWidth="1"/>
    <col min="1798" max="1798" width="8.375" style="471" customWidth="1"/>
    <col min="1799" max="1801" width="7.125" style="471" customWidth="1"/>
    <col min="1802" max="1802" width="7.875" style="471" customWidth="1"/>
    <col min="1803" max="1803" width="15.125" style="471" customWidth="1"/>
    <col min="1804" max="1804" width="10.75" style="471" customWidth="1"/>
    <col min="1805" max="2048" width="9" style="471"/>
    <col min="2049" max="2049" width="2" style="471" customWidth="1"/>
    <col min="2050" max="2050" width="4.25" style="471" customWidth="1"/>
    <col min="2051" max="2051" width="16" style="471" customWidth="1"/>
    <col min="2052" max="2052" width="16.875" style="471" customWidth="1"/>
    <col min="2053" max="2053" width="31.375" style="471" customWidth="1"/>
    <col min="2054" max="2054" width="8.375" style="471" customWidth="1"/>
    <col min="2055" max="2057" width="7.125" style="471" customWidth="1"/>
    <col min="2058" max="2058" width="7.875" style="471" customWidth="1"/>
    <col min="2059" max="2059" width="15.125" style="471" customWidth="1"/>
    <col min="2060" max="2060" width="10.75" style="471" customWidth="1"/>
    <col min="2061" max="2304" width="9" style="471"/>
    <col min="2305" max="2305" width="2" style="471" customWidth="1"/>
    <col min="2306" max="2306" width="4.25" style="471" customWidth="1"/>
    <col min="2307" max="2307" width="16" style="471" customWidth="1"/>
    <col min="2308" max="2308" width="16.875" style="471" customWidth="1"/>
    <col min="2309" max="2309" width="31.375" style="471" customWidth="1"/>
    <col min="2310" max="2310" width="8.375" style="471" customWidth="1"/>
    <col min="2311" max="2313" width="7.125" style="471" customWidth="1"/>
    <col min="2314" max="2314" width="7.875" style="471" customWidth="1"/>
    <col min="2315" max="2315" width="15.125" style="471" customWidth="1"/>
    <col min="2316" max="2316" width="10.75" style="471" customWidth="1"/>
    <col min="2317" max="2560" width="9" style="471"/>
    <col min="2561" max="2561" width="2" style="471" customWidth="1"/>
    <col min="2562" max="2562" width="4.25" style="471" customWidth="1"/>
    <col min="2563" max="2563" width="16" style="471" customWidth="1"/>
    <col min="2564" max="2564" width="16.875" style="471" customWidth="1"/>
    <col min="2565" max="2565" width="31.375" style="471" customWidth="1"/>
    <col min="2566" max="2566" width="8.375" style="471" customWidth="1"/>
    <col min="2567" max="2569" width="7.125" style="471" customWidth="1"/>
    <col min="2570" max="2570" width="7.875" style="471" customWidth="1"/>
    <col min="2571" max="2571" width="15.125" style="471" customWidth="1"/>
    <col min="2572" max="2572" width="10.75" style="471" customWidth="1"/>
    <col min="2573" max="2816" width="9" style="471"/>
    <col min="2817" max="2817" width="2" style="471" customWidth="1"/>
    <col min="2818" max="2818" width="4.25" style="471" customWidth="1"/>
    <col min="2819" max="2819" width="16" style="471" customWidth="1"/>
    <col min="2820" max="2820" width="16.875" style="471" customWidth="1"/>
    <col min="2821" max="2821" width="31.375" style="471" customWidth="1"/>
    <col min="2822" max="2822" width="8.375" style="471" customWidth="1"/>
    <col min="2823" max="2825" width="7.125" style="471" customWidth="1"/>
    <col min="2826" max="2826" width="7.875" style="471" customWidth="1"/>
    <col min="2827" max="2827" width="15.125" style="471" customWidth="1"/>
    <col min="2828" max="2828" width="10.75" style="471" customWidth="1"/>
    <col min="2829" max="3072" width="9" style="471"/>
    <col min="3073" max="3073" width="2" style="471" customWidth="1"/>
    <col min="3074" max="3074" width="4.25" style="471" customWidth="1"/>
    <col min="3075" max="3075" width="16" style="471" customWidth="1"/>
    <col min="3076" max="3076" width="16.875" style="471" customWidth="1"/>
    <col min="3077" max="3077" width="31.375" style="471" customWidth="1"/>
    <col min="3078" max="3078" width="8.375" style="471" customWidth="1"/>
    <col min="3079" max="3081" width="7.125" style="471" customWidth="1"/>
    <col min="3082" max="3082" width="7.875" style="471" customWidth="1"/>
    <col min="3083" max="3083" width="15.125" style="471" customWidth="1"/>
    <col min="3084" max="3084" width="10.75" style="471" customWidth="1"/>
    <col min="3085" max="3328" width="9" style="471"/>
    <col min="3329" max="3329" width="2" style="471" customWidth="1"/>
    <col min="3330" max="3330" width="4.25" style="471" customWidth="1"/>
    <col min="3331" max="3331" width="16" style="471" customWidth="1"/>
    <col min="3332" max="3332" width="16.875" style="471" customWidth="1"/>
    <col min="3333" max="3333" width="31.375" style="471" customWidth="1"/>
    <col min="3334" max="3334" width="8.375" style="471" customWidth="1"/>
    <col min="3335" max="3337" width="7.125" style="471" customWidth="1"/>
    <col min="3338" max="3338" width="7.875" style="471" customWidth="1"/>
    <col min="3339" max="3339" width="15.125" style="471" customWidth="1"/>
    <col min="3340" max="3340" width="10.75" style="471" customWidth="1"/>
    <col min="3341" max="3584" width="9" style="471"/>
    <col min="3585" max="3585" width="2" style="471" customWidth="1"/>
    <col min="3586" max="3586" width="4.25" style="471" customWidth="1"/>
    <col min="3587" max="3587" width="16" style="471" customWidth="1"/>
    <col min="3588" max="3588" width="16.875" style="471" customWidth="1"/>
    <col min="3589" max="3589" width="31.375" style="471" customWidth="1"/>
    <col min="3590" max="3590" width="8.375" style="471" customWidth="1"/>
    <col min="3591" max="3593" width="7.125" style="471" customWidth="1"/>
    <col min="3594" max="3594" width="7.875" style="471" customWidth="1"/>
    <col min="3595" max="3595" width="15.125" style="471" customWidth="1"/>
    <col min="3596" max="3596" width="10.75" style="471" customWidth="1"/>
    <col min="3597" max="3840" width="9" style="471"/>
    <col min="3841" max="3841" width="2" style="471" customWidth="1"/>
    <col min="3842" max="3842" width="4.25" style="471" customWidth="1"/>
    <col min="3843" max="3843" width="16" style="471" customWidth="1"/>
    <col min="3844" max="3844" width="16.875" style="471" customWidth="1"/>
    <col min="3845" max="3845" width="31.375" style="471" customWidth="1"/>
    <col min="3846" max="3846" width="8.375" style="471" customWidth="1"/>
    <col min="3847" max="3849" width="7.125" style="471" customWidth="1"/>
    <col min="3850" max="3850" width="7.875" style="471" customWidth="1"/>
    <col min="3851" max="3851" width="15.125" style="471" customWidth="1"/>
    <col min="3852" max="3852" width="10.75" style="471" customWidth="1"/>
    <col min="3853" max="4096" width="9" style="471"/>
    <col min="4097" max="4097" width="2" style="471" customWidth="1"/>
    <col min="4098" max="4098" width="4.25" style="471" customWidth="1"/>
    <col min="4099" max="4099" width="16" style="471" customWidth="1"/>
    <col min="4100" max="4100" width="16.875" style="471" customWidth="1"/>
    <col min="4101" max="4101" width="31.375" style="471" customWidth="1"/>
    <col min="4102" max="4102" width="8.375" style="471" customWidth="1"/>
    <col min="4103" max="4105" width="7.125" style="471" customWidth="1"/>
    <col min="4106" max="4106" width="7.875" style="471" customWidth="1"/>
    <col min="4107" max="4107" width="15.125" style="471" customWidth="1"/>
    <col min="4108" max="4108" width="10.75" style="471" customWidth="1"/>
    <col min="4109" max="4352" width="9" style="471"/>
    <col min="4353" max="4353" width="2" style="471" customWidth="1"/>
    <col min="4354" max="4354" width="4.25" style="471" customWidth="1"/>
    <col min="4355" max="4355" width="16" style="471" customWidth="1"/>
    <col min="4356" max="4356" width="16.875" style="471" customWidth="1"/>
    <col min="4357" max="4357" width="31.375" style="471" customWidth="1"/>
    <col min="4358" max="4358" width="8.375" style="471" customWidth="1"/>
    <col min="4359" max="4361" width="7.125" style="471" customWidth="1"/>
    <col min="4362" max="4362" width="7.875" style="471" customWidth="1"/>
    <col min="4363" max="4363" width="15.125" style="471" customWidth="1"/>
    <col min="4364" max="4364" width="10.75" style="471" customWidth="1"/>
    <col min="4365" max="4608" width="9" style="471"/>
    <col min="4609" max="4609" width="2" style="471" customWidth="1"/>
    <col min="4610" max="4610" width="4.25" style="471" customWidth="1"/>
    <col min="4611" max="4611" width="16" style="471" customWidth="1"/>
    <col min="4612" max="4612" width="16.875" style="471" customWidth="1"/>
    <col min="4613" max="4613" width="31.375" style="471" customWidth="1"/>
    <col min="4614" max="4614" width="8.375" style="471" customWidth="1"/>
    <col min="4615" max="4617" width="7.125" style="471" customWidth="1"/>
    <col min="4618" max="4618" width="7.875" style="471" customWidth="1"/>
    <col min="4619" max="4619" width="15.125" style="471" customWidth="1"/>
    <col min="4620" max="4620" width="10.75" style="471" customWidth="1"/>
    <col min="4621" max="4864" width="9" style="471"/>
    <col min="4865" max="4865" width="2" style="471" customWidth="1"/>
    <col min="4866" max="4866" width="4.25" style="471" customWidth="1"/>
    <col min="4867" max="4867" width="16" style="471" customWidth="1"/>
    <col min="4868" max="4868" width="16.875" style="471" customWidth="1"/>
    <col min="4869" max="4869" width="31.375" style="471" customWidth="1"/>
    <col min="4870" max="4870" width="8.375" style="471" customWidth="1"/>
    <col min="4871" max="4873" width="7.125" style="471" customWidth="1"/>
    <col min="4874" max="4874" width="7.875" style="471" customWidth="1"/>
    <col min="4875" max="4875" width="15.125" style="471" customWidth="1"/>
    <col min="4876" max="4876" width="10.75" style="471" customWidth="1"/>
    <col min="4877" max="5120" width="9" style="471"/>
    <col min="5121" max="5121" width="2" style="471" customWidth="1"/>
    <col min="5122" max="5122" width="4.25" style="471" customWidth="1"/>
    <col min="5123" max="5123" width="16" style="471" customWidth="1"/>
    <col min="5124" max="5124" width="16.875" style="471" customWidth="1"/>
    <col min="5125" max="5125" width="31.375" style="471" customWidth="1"/>
    <col min="5126" max="5126" width="8.375" style="471" customWidth="1"/>
    <col min="5127" max="5129" width="7.125" style="471" customWidth="1"/>
    <col min="5130" max="5130" width="7.875" style="471" customWidth="1"/>
    <col min="5131" max="5131" width="15.125" style="471" customWidth="1"/>
    <col min="5132" max="5132" width="10.75" style="471" customWidth="1"/>
    <col min="5133" max="5376" width="9" style="471"/>
    <col min="5377" max="5377" width="2" style="471" customWidth="1"/>
    <col min="5378" max="5378" width="4.25" style="471" customWidth="1"/>
    <col min="5379" max="5379" width="16" style="471" customWidth="1"/>
    <col min="5380" max="5380" width="16.875" style="471" customWidth="1"/>
    <col min="5381" max="5381" width="31.375" style="471" customWidth="1"/>
    <col min="5382" max="5382" width="8.375" style="471" customWidth="1"/>
    <col min="5383" max="5385" width="7.125" style="471" customWidth="1"/>
    <col min="5386" max="5386" width="7.875" style="471" customWidth="1"/>
    <col min="5387" max="5387" width="15.125" style="471" customWidth="1"/>
    <col min="5388" max="5388" width="10.75" style="471" customWidth="1"/>
    <col min="5389" max="5632" width="9" style="471"/>
    <col min="5633" max="5633" width="2" style="471" customWidth="1"/>
    <col min="5634" max="5634" width="4.25" style="471" customWidth="1"/>
    <col min="5635" max="5635" width="16" style="471" customWidth="1"/>
    <col min="5636" max="5636" width="16.875" style="471" customWidth="1"/>
    <col min="5637" max="5637" width="31.375" style="471" customWidth="1"/>
    <col min="5638" max="5638" width="8.375" style="471" customWidth="1"/>
    <col min="5639" max="5641" width="7.125" style="471" customWidth="1"/>
    <col min="5642" max="5642" width="7.875" style="471" customWidth="1"/>
    <col min="5643" max="5643" width="15.125" style="471" customWidth="1"/>
    <col min="5644" max="5644" width="10.75" style="471" customWidth="1"/>
    <col min="5645" max="5888" width="9" style="471"/>
    <col min="5889" max="5889" width="2" style="471" customWidth="1"/>
    <col min="5890" max="5890" width="4.25" style="471" customWidth="1"/>
    <col min="5891" max="5891" width="16" style="471" customWidth="1"/>
    <col min="5892" max="5892" width="16.875" style="471" customWidth="1"/>
    <col min="5893" max="5893" width="31.375" style="471" customWidth="1"/>
    <col min="5894" max="5894" width="8.375" style="471" customWidth="1"/>
    <col min="5895" max="5897" width="7.125" style="471" customWidth="1"/>
    <col min="5898" max="5898" width="7.875" style="471" customWidth="1"/>
    <col min="5899" max="5899" width="15.125" style="471" customWidth="1"/>
    <col min="5900" max="5900" width="10.75" style="471" customWidth="1"/>
    <col min="5901" max="6144" width="9" style="471"/>
    <col min="6145" max="6145" width="2" style="471" customWidth="1"/>
    <col min="6146" max="6146" width="4.25" style="471" customWidth="1"/>
    <col min="6147" max="6147" width="16" style="471" customWidth="1"/>
    <col min="6148" max="6148" width="16.875" style="471" customWidth="1"/>
    <col min="6149" max="6149" width="31.375" style="471" customWidth="1"/>
    <col min="6150" max="6150" width="8.375" style="471" customWidth="1"/>
    <col min="6151" max="6153" width="7.125" style="471" customWidth="1"/>
    <col min="6154" max="6154" width="7.875" style="471" customWidth="1"/>
    <col min="6155" max="6155" width="15.125" style="471" customWidth="1"/>
    <col min="6156" max="6156" width="10.75" style="471" customWidth="1"/>
    <col min="6157" max="6400" width="9" style="471"/>
    <col min="6401" max="6401" width="2" style="471" customWidth="1"/>
    <col min="6402" max="6402" width="4.25" style="471" customWidth="1"/>
    <col min="6403" max="6403" width="16" style="471" customWidth="1"/>
    <col min="6404" max="6404" width="16.875" style="471" customWidth="1"/>
    <col min="6405" max="6405" width="31.375" style="471" customWidth="1"/>
    <col min="6406" max="6406" width="8.375" style="471" customWidth="1"/>
    <col min="6407" max="6409" width="7.125" style="471" customWidth="1"/>
    <col min="6410" max="6410" width="7.875" style="471" customWidth="1"/>
    <col min="6411" max="6411" width="15.125" style="471" customWidth="1"/>
    <col min="6412" max="6412" width="10.75" style="471" customWidth="1"/>
    <col min="6413" max="6656" width="9" style="471"/>
    <col min="6657" max="6657" width="2" style="471" customWidth="1"/>
    <col min="6658" max="6658" width="4.25" style="471" customWidth="1"/>
    <col min="6659" max="6659" width="16" style="471" customWidth="1"/>
    <col min="6660" max="6660" width="16.875" style="471" customWidth="1"/>
    <col min="6661" max="6661" width="31.375" style="471" customWidth="1"/>
    <col min="6662" max="6662" width="8.375" style="471" customWidth="1"/>
    <col min="6663" max="6665" width="7.125" style="471" customWidth="1"/>
    <col min="6666" max="6666" width="7.875" style="471" customWidth="1"/>
    <col min="6667" max="6667" width="15.125" style="471" customWidth="1"/>
    <col min="6668" max="6668" width="10.75" style="471" customWidth="1"/>
    <col min="6669" max="6912" width="9" style="471"/>
    <col min="6913" max="6913" width="2" style="471" customWidth="1"/>
    <col min="6914" max="6914" width="4.25" style="471" customWidth="1"/>
    <col min="6915" max="6915" width="16" style="471" customWidth="1"/>
    <col min="6916" max="6916" width="16.875" style="471" customWidth="1"/>
    <col min="6917" max="6917" width="31.375" style="471" customWidth="1"/>
    <col min="6918" max="6918" width="8.375" style="471" customWidth="1"/>
    <col min="6919" max="6921" width="7.125" style="471" customWidth="1"/>
    <col min="6922" max="6922" width="7.875" style="471" customWidth="1"/>
    <col min="6923" max="6923" width="15.125" style="471" customWidth="1"/>
    <col min="6924" max="6924" width="10.75" style="471" customWidth="1"/>
    <col min="6925" max="7168" width="9" style="471"/>
    <col min="7169" max="7169" width="2" style="471" customWidth="1"/>
    <col min="7170" max="7170" width="4.25" style="471" customWidth="1"/>
    <col min="7171" max="7171" width="16" style="471" customWidth="1"/>
    <col min="7172" max="7172" width="16.875" style="471" customWidth="1"/>
    <col min="7173" max="7173" width="31.375" style="471" customWidth="1"/>
    <col min="7174" max="7174" width="8.375" style="471" customWidth="1"/>
    <col min="7175" max="7177" width="7.125" style="471" customWidth="1"/>
    <col min="7178" max="7178" width="7.875" style="471" customWidth="1"/>
    <col min="7179" max="7179" width="15.125" style="471" customWidth="1"/>
    <col min="7180" max="7180" width="10.75" style="471" customWidth="1"/>
    <col min="7181" max="7424" width="9" style="471"/>
    <col min="7425" max="7425" width="2" style="471" customWidth="1"/>
    <col min="7426" max="7426" width="4.25" style="471" customWidth="1"/>
    <col min="7427" max="7427" width="16" style="471" customWidth="1"/>
    <col min="7428" max="7428" width="16.875" style="471" customWidth="1"/>
    <col min="7429" max="7429" width="31.375" style="471" customWidth="1"/>
    <col min="7430" max="7430" width="8.375" style="471" customWidth="1"/>
    <col min="7431" max="7433" width="7.125" style="471" customWidth="1"/>
    <col min="7434" max="7434" width="7.875" style="471" customWidth="1"/>
    <col min="7435" max="7435" width="15.125" style="471" customWidth="1"/>
    <col min="7436" max="7436" width="10.75" style="471" customWidth="1"/>
    <col min="7437" max="7680" width="9" style="471"/>
    <col min="7681" max="7681" width="2" style="471" customWidth="1"/>
    <col min="7682" max="7682" width="4.25" style="471" customWidth="1"/>
    <col min="7683" max="7683" width="16" style="471" customWidth="1"/>
    <col min="7684" max="7684" width="16.875" style="471" customWidth="1"/>
    <col min="7685" max="7685" width="31.375" style="471" customWidth="1"/>
    <col min="7686" max="7686" width="8.375" style="471" customWidth="1"/>
    <col min="7687" max="7689" width="7.125" style="471" customWidth="1"/>
    <col min="7690" max="7690" width="7.875" style="471" customWidth="1"/>
    <col min="7691" max="7691" width="15.125" style="471" customWidth="1"/>
    <col min="7692" max="7692" width="10.75" style="471" customWidth="1"/>
    <col min="7693" max="7936" width="9" style="471"/>
    <col min="7937" max="7937" width="2" style="471" customWidth="1"/>
    <col min="7938" max="7938" width="4.25" style="471" customWidth="1"/>
    <col min="7939" max="7939" width="16" style="471" customWidth="1"/>
    <col min="7940" max="7940" width="16.875" style="471" customWidth="1"/>
    <col min="7941" max="7941" width="31.375" style="471" customWidth="1"/>
    <col min="7942" max="7942" width="8.375" style="471" customWidth="1"/>
    <col min="7943" max="7945" width="7.125" style="471" customWidth="1"/>
    <col min="7946" max="7946" width="7.875" style="471" customWidth="1"/>
    <col min="7947" max="7947" width="15.125" style="471" customWidth="1"/>
    <col min="7948" max="7948" width="10.75" style="471" customWidth="1"/>
    <col min="7949" max="8192" width="9" style="471"/>
    <col min="8193" max="8193" width="2" style="471" customWidth="1"/>
    <col min="8194" max="8194" width="4.25" style="471" customWidth="1"/>
    <col min="8195" max="8195" width="16" style="471" customWidth="1"/>
    <col min="8196" max="8196" width="16.875" style="471" customWidth="1"/>
    <col min="8197" max="8197" width="31.375" style="471" customWidth="1"/>
    <col min="8198" max="8198" width="8.375" style="471" customWidth="1"/>
    <col min="8199" max="8201" width="7.125" style="471" customWidth="1"/>
    <col min="8202" max="8202" width="7.875" style="471" customWidth="1"/>
    <col min="8203" max="8203" width="15.125" style="471" customWidth="1"/>
    <col min="8204" max="8204" width="10.75" style="471" customWidth="1"/>
    <col min="8205" max="8448" width="9" style="471"/>
    <col min="8449" max="8449" width="2" style="471" customWidth="1"/>
    <col min="8450" max="8450" width="4.25" style="471" customWidth="1"/>
    <col min="8451" max="8451" width="16" style="471" customWidth="1"/>
    <col min="8452" max="8452" width="16.875" style="471" customWidth="1"/>
    <col min="8453" max="8453" width="31.375" style="471" customWidth="1"/>
    <col min="8454" max="8454" width="8.375" style="471" customWidth="1"/>
    <col min="8455" max="8457" width="7.125" style="471" customWidth="1"/>
    <col min="8458" max="8458" width="7.875" style="471" customWidth="1"/>
    <col min="8459" max="8459" width="15.125" style="471" customWidth="1"/>
    <col min="8460" max="8460" width="10.75" style="471" customWidth="1"/>
    <col min="8461" max="8704" width="9" style="471"/>
    <col min="8705" max="8705" width="2" style="471" customWidth="1"/>
    <col min="8706" max="8706" width="4.25" style="471" customWidth="1"/>
    <col min="8707" max="8707" width="16" style="471" customWidth="1"/>
    <col min="8708" max="8708" width="16.875" style="471" customWidth="1"/>
    <col min="8709" max="8709" width="31.375" style="471" customWidth="1"/>
    <col min="8710" max="8710" width="8.375" style="471" customWidth="1"/>
    <col min="8711" max="8713" width="7.125" style="471" customWidth="1"/>
    <col min="8714" max="8714" width="7.875" style="471" customWidth="1"/>
    <col min="8715" max="8715" width="15.125" style="471" customWidth="1"/>
    <col min="8716" max="8716" width="10.75" style="471" customWidth="1"/>
    <col min="8717" max="8960" width="9" style="471"/>
    <col min="8961" max="8961" width="2" style="471" customWidth="1"/>
    <col min="8962" max="8962" width="4.25" style="471" customWidth="1"/>
    <col min="8963" max="8963" width="16" style="471" customWidth="1"/>
    <col min="8964" max="8964" width="16.875" style="471" customWidth="1"/>
    <col min="8965" max="8965" width="31.375" style="471" customWidth="1"/>
    <col min="8966" max="8966" width="8.375" style="471" customWidth="1"/>
    <col min="8967" max="8969" width="7.125" style="471" customWidth="1"/>
    <col min="8970" max="8970" width="7.875" style="471" customWidth="1"/>
    <col min="8971" max="8971" width="15.125" style="471" customWidth="1"/>
    <col min="8972" max="8972" width="10.75" style="471" customWidth="1"/>
    <col min="8973" max="9216" width="9" style="471"/>
    <col min="9217" max="9217" width="2" style="471" customWidth="1"/>
    <col min="9218" max="9218" width="4.25" style="471" customWidth="1"/>
    <col min="9219" max="9219" width="16" style="471" customWidth="1"/>
    <col min="9220" max="9220" width="16.875" style="471" customWidth="1"/>
    <col min="9221" max="9221" width="31.375" style="471" customWidth="1"/>
    <col min="9222" max="9222" width="8.375" style="471" customWidth="1"/>
    <col min="9223" max="9225" width="7.125" style="471" customWidth="1"/>
    <col min="9226" max="9226" width="7.875" style="471" customWidth="1"/>
    <col min="9227" max="9227" width="15.125" style="471" customWidth="1"/>
    <col min="9228" max="9228" width="10.75" style="471" customWidth="1"/>
    <col min="9229" max="9472" width="9" style="471"/>
    <col min="9473" max="9473" width="2" style="471" customWidth="1"/>
    <col min="9474" max="9474" width="4.25" style="471" customWidth="1"/>
    <col min="9475" max="9475" width="16" style="471" customWidth="1"/>
    <col min="9476" max="9476" width="16.875" style="471" customWidth="1"/>
    <col min="9477" max="9477" width="31.375" style="471" customWidth="1"/>
    <col min="9478" max="9478" width="8.375" style="471" customWidth="1"/>
    <col min="9479" max="9481" width="7.125" style="471" customWidth="1"/>
    <col min="9482" max="9482" width="7.875" style="471" customWidth="1"/>
    <col min="9483" max="9483" width="15.125" style="471" customWidth="1"/>
    <col min="9484" max="9484" width="10.75" style="471" customWidth="1"/>
    <col min="9485" max="9728" width="9" style="471"/>
    <col min="9729" max="9729" width="2" style="471" customWidth="1"/>
    <col min="9730" max="9730" width="4.25" style="471" customWidth="1"/>
    <col min="9731" max="9731" width="16" style="471" customWidth="1"/>
    <col min="9732" max="9732" width="16.875" style="471" customWidth="1"/>
    <col min="9733" max="9733" width="31.375" style="471" customWidth="1"/>
    <col min="9734" max="9734" width="8.375" style="471" customWidth="1"/>
    <col min="9735" max="9737" width="7.125" style="471" customWidth="1"/>
    <col min="9738" max="9738" width="7.875" style="471" customWidth="1"/>
    <col min="9739" max="9739" width="15.125" style="471" customWidth="1"/>
    <col min="9740" max="9740" width="10.75" style="471" customWidth="1"/>
    <col min="9741" max="9984" width="9" style="471"/>
    <col min="9985" max="9985" width="2" style="471" customWidth="1"/>
    <col min="9986" max="9986" width="4.25" style="471" customWidth="1"/>
    <col min="9987" max="9987" width="16" style="471" customWidth="1"/>
    <col min="9988" max="9988" width="16.875" style="471" customWidth="1"/>
    <col min="9989" max="9989" width="31.375" style="471" customWidth="1"/>
    <col min="9990" max="9990" width="8.375" style="471" customWidth="1"/>
    <col min="9991" max="9993" width="7.125" style="471" customWidth="1"/>
    <col min="9994" max="9994" width="7.875" style="471" customWidth="1"/>
    <col min="9995" max="9995" width="15.125" style="471" customWidth="1"/>
    <col min="9996" max="9996" width="10.75" style="471" customWidth="1"/>
    <col min="9997" max="10240" width="9" style="471"/>
    <col min="10241" max="10241" width="2" style="471" customWidth="1"/>
    <col min="10242" max="10242" width="4.25" style="471" customWidth="1"/>
    <col min="10243" max="10243" width="16" style="471" customWidth="1"/>
    <col min="10244" max="10244" width="16.875" style="471" customWidth="1"/>
    <col min="10245" max="10245" width="31.375" style="471" customWidth="1"/>
    <col min="10246" max="10246" width="8.375" style="471" customWidth="1"/>
    <col min="10247" max="10249" width="7.125" style="471" customWidth="1"/>
    <col min="10250" max="10250" width="7.875" style="471" customWidth="1"/>
    <col min="10251" max="10251" width="15.125" style="471" customWidth="1"/>
    <col min="10252" max="10252" width="10.75" style="471" customWidth="1"/>
    <col min="10253" max="10496" width="9" style="471"/>
    <col min="10497" max="10497" width="2" style="471" customWidth="1"/>
    <col min="10498" max="10498" width="4.25" style="471" customWidth="1"/>
    <col min="10499" max="10499" width="16" style="471" customWidth="1"/>
    <col min="10500" max="10500" width="16.875" style="471" customWidth="1"/>
    <col min="10501" max="10501" width="31.375" style="471" customWidth="1"/>
    <col min="10502" max="10502" width="8.375" style="471" customWidth="1"/>
    <col min="10503" max="10505" width="7.125" style="471" customWidth="1"/>
    <col min="10506" max="10506" width="7.875" style="471" customWidth="1"/>
    <col min="10507" max="10507" width="15.125" style="471" customWidth="1"/>
    <col min="10508" max="10508" width="10.75" style="471" customWidth="1"/>
    <col min="10509" max="10752" width="9" style="471"/>
    <col min="10753" max="10753" width="2" style="471" customWidth="1"/>
    <col min="10754" max="10754" width="4.25" style="471" customWidth="1"/>
    <col min="10755" max="10755" width="16" style="471" customWidth="1"/>
    <col min="10756" max="10756" width="16.875" style="471" customWidth="1"/>
    <col min="10757" max="10757" width="31.375" style="471" customWidth="1"/>
    <col min="10758" max="10758" width="8.375" style="471" customWidth="1"/>
    <col min="10759" max="10761" width="7.125" style="471" customWidth="1"/>
    <col min="10762" max="10762" width="7.875" style="471" customWidth="1"/>
    <col min="10763" max="10763" width="15.125" style="471" customWidth="1"/>
    <col min="10764" max="10764" width="10.75" style="471" customWidth="1"/>
    <col min="10765" max="11008" width="9" style="471"/>
    <col min="11009" max="11009" width="2" style="471" customWidth="1"/>
    <col min="11010" max="11010" width="4.25" style="471" customWidth="1"/>
    <col min="11011" max="11011" width="16" style="471" customWidth="1"/>
    <col min="11012" max="11012" width="16.875" style="471" customWidth="1"/>
    <col min="11013" max="11013" width="31.375" style="471" customWidth="1"/>
    <col min="11014" max="11014" width="8.375" style="471" customWidth="1"/>
    <col min="11015" max="11017" width="7.125" style="471" customWidth="1"/>
    <col min="11018" max="11018" width="7.875" style="471" customWidth="1"/>
    <col min="11019" max="11019" width="15.125" style="471" customWidth="1"/>
    <col min="11020" max="11020" width="10.75" style="471" customWidth="1"/>
    <col min="11021" max="11264" width="9" style="471"/>
    <col min="11265" max="11265" width="2" style="471" customWidth="1"/>
    <col min="11266" max="11266" width="4.25" style="471" customWidth="1"/>
    <col min="11267" max="11267" width="16" style="471" customWidth="1"/>
    <col min="11268" max="11268" width="16.875" style="471" customWidth="1"/>
    <col min="11269" max="11269" width="31.375" style="471" customWidth="1"/>
    <col min="11270" max="11270" width="8.375" style="471" customWidth="1"/>
    <col min="11271" max="11273" width="7.125" style="471" customWidth="1"/>
    <col min="11274" max="11274" width="7.875" style="471" customWidth="1"/>
    <col min="11275" max="11275" width="15.125" style="471" customWidth="1"/>
    <col min="11276" max="11276" width="10.75" style="471" customWidth="1"/>
    <col min="11277" max="11520" width="9" style="471"/>
    <col min="11521" max="11521" width="2" style="471" customWidth="1"/>
    <col min="11522" max="11522" width="4.25" style="471" customWidth="1"/>
    <col min="11523" max="11523" width="16" style="471" customWidth="1"/>
    <col min="11524" max="11524" width="16.875" style="471" customWidth="1"/>
    <col min="11525" max="11525" width="31.375" style="471" customWidth="1"/>
    <col min="11526" max="11526" width="8.375" style="471" customWidth="1"/>
    <col min="11527" max="11529" width="7.125" style="471" customWidth="1"/>
    <col min="11530" max="11530" width="7.875" style="471" customWidth="1"/>
    <col min="11531" max="11531" width="15.125" style="471" customWidth="1"/>
    <col min="11532" max="11532" width="10.75" style="471" customWidth="1"/>
    <col min="11533" max="11776" width="9" style="471"/>
    <col min="11777" max="11777" width="2" style="471" customWidth="1"/>
    <col min="11778" max="11778" width="4.25" style="471" customWidth="1"/>
    <col min="11779" max="11779" width="16" style="471" customWidth="1"/>
    <col min="11780" max="11780" width="16.875" style="471" customWidth="1"/>
    <col min="11781" max="11781" width="31.375" style="471" customWidth="1"/>
    <col min="11782" max="11782" width="8.375" style="471" customWidth="1"/>
    <col min="11783" max="11785" width="7.125" style="471" customWidth="1"/>
    <col min="11786" max="11786" width="7.875" style="471" customWidth="1"/>
    <col min="11787" max="11787" width="15.125" style="471" customWidth="1"/>
    <col min="11788" max="11788" width="10.75" style="471" customWidth="1"/>
    <col min="11789" max="12032" width="9" style="471"/>
    <col min="12033" max="12033" width="2" style="471" customWidth="1"/>
    <col min="12034" max="12034" width="4.25" style="471" customWidth="1"/>
    <col min="12035" max="12035" width="16" style="471" customWidth="1"/>
    <col min="12036" max="12036" width="16.875" style="471" customWidth="1"/>
    <col min="12037" max="12037" width="31.375" style="471" customWidth="1"/>
    <col min="12038" max="12038" width="8.375" style="471" customWidth="1"/>
    <col min="12039" max="12041" width="7.125" style="471" customWidth="1"/>
    <col min="12042" max="12042" width="7.875" style="471" customWidth="1"/>
    <col min="12043" max="12043" width="15.125" style="471" customWidth="1"/>
    <col min="12044" max="12044" width="10.75" style="471" customWidth="1"/>
    <col min="12045" max="12288" width="9" style="471"/>
    <col min="12289" max="12289" width="2" style="471" customWidth="1"/>
    <col min="12290" max="12290" width="4.25" style="471" customWidth="1"/>
    <col min="12291" max="12291" width="16" style="471" customWidth="1"/>
    <col min="12292" max="12292" width="16.875" style="471" customWidth="1"/>
    <col min="12293" max="12293" width="31.375" style="471" customWidth="1"/>
    <col min="12294" max="12294" width="8.375" style="471" customWidth="1"/>
    <col min="12295" max="12297" width="7.125" style="471" customWidth="1"/>
    <col min="12298" max="12298" width="7.875" style="471" customWidth="1"/>
    <col min="12299" max="12299" width="15.125" style="471" customWidth="1"/>
    <col min="12300" max="12300" width="10.75" style="471" customWidth="1"/>
    <col min="12301" max="12544" width="9" style="471"/>
    <col min="12545" max="12545" width="2" style="471" customWidth="1"/>
    <col min="12546" max="12546" width="4.25" style="471" customWidth="1"/>
    <col min="12547" max="12547" width="16" style="471" customWidth="1"/>
    <col min="12548" max="12548" width="16.875" style="471" customWidth="1"/>
    <col min="12549" max="12549" width="31.375" style="471" customWidth="1"/>
    <col min="12550" max="12550" width="8.375" style="471" customWidth="1"/>
    <col min="12551" max="12553" width="7.125" style="471" customWidth="1"/>
    <col min="12554" max="12554" width="7.875" style="471" customWidth="1"/>
    <col min="12555" max="12555" width="15.125" style="471" customWidth="1"/>
    <col min="12556" max="12556" width="10.75" style="471" customWidth="1"/>
    <col min="12557" max="12800" width="9" style="471"/>
    <col min="12801" max="12801" width="2" style="471" customWidth="1"/>
    <col min="12802" max="12802" width="4.25" style="471" customWidth="1"/>
    <col min="12803" max="12803" width="16" style="471" customWidth="1"/>
    <col min="12804" max="12804" width="16.875" style="471" customWidth="1"/>
    <col min="12805" max="12805" width="31.375" style="471" customWidth="1"/>
    <col min="12806" max="12806" width="8.375" style="471" customWidth="1"/>
    <col min="12807" max="12809" width="7.125" style="471" customWidth="1"/>
    <col min="12810" max="12810" width="7.875" style="471" customWidth="1"/>
    <col min="12811" max="12811" width="15.125" style="471" customWidth="1"/>
    <col min="12812" max="12812" width="10.75" style="471" customWidth="1"/>
    <col min="12813" max="13056" width="9" style="471"/>
    <col min="13057" max="13057" width="2" style="471" customWidth="1"/>
    <col min="13058" max="13058" width="4.25" style="471" customWidth="1"/>
    <col min="13059" max="13059" width="16" style="471" customWidth="1"/>
    <col min="13060" max="13060" width="16.875" style="471" customWidth="1"/>
    <col min="13061" max="13061" width="31.375" style="471" customWidth="1"/>
    <col min="13062" max="13062" width="8.375" style="471" customWidth="1"/>
    <col min="13063" max="13065" width="7.125" style="471" customWidth="1"/>
    <col min="13066" max="13066" width="7.875" style="471" customWidth="1"/>
    <col min="13067" max="13067" width="15.125" style="471" customWidth="1"/>
    <col min="13068" max="13068" width="10.75" style="471" customWidth="1"/>
    <col min="13069" max="13312" width="9" style="471"/>
    <col min="13313" max="13313" width="2" style="471" customWidth="1"/>
    <col min="13314" max="13314" width="4.25" style="471" customWidth="1"/>
    <col min="13315" max="13315" width="16" style="471" customWidth="1"/>
    <col min="13316" max="13316" width="16.875" style="471" customWidth="1"/>
    <col min="13317" max="13317" width="31.375" style="471" customWidth="1"/>
    <col min="13318" max="13318" width="8.375" style="471" customWidth="1"/>
    <col min="13319" max="13321" width="7.125" style="471" customWidth="1"/>
    <col min="13322" max="13322" width="7.875" style="471" customWidth="1"/>
    <col min="13323" max="13323" width="15.125" style="471" customWidth="1"/>
    <col min="13324" max="13324" width="10.75" style="471" customWidth="1"/>
    <col min="13325" max="13568" width="9" style="471"/>
    <col min="13569" max="13569" width="2" style="471" customWidth="1"/>
    <col min="13570" max="13570" width="4.25" style="471" customWidth="1"/>
    <col min="13571" max="13571" width="16" style="471" customWidth="1"/>
    <col min="13572" max="13572" width="16.875" style="471" customWidth="1"/>
    <col min="13573" max="13573" width="31.375" style="471" customWidth="1"/>
    <col min="13574" max="13574" width="8.375" style="471" customWidth="1"/>
    <col min="13575" max="13577" width="7.125" style="471" customWidth="1"/>
    <col min="13578" max="13578" width="7.875" style="471" customWidth="1"/>
    <col min="13579" max="13579" width="15.125" style="471" customWidth="1"/>
    <col min="13580" max="13580" width="10.75" style="471" customWidth="1"/>
    <col min="13581" max="13824" width="9" style="471"/>
    <col min="13825" max="13825" width="2" style="471" customWidth="1"/>
    <col min="13826" max="13826" width="4.25" style="471" customWidth="1"/>
    <col min="13827" max="13827" width="16" style="471" customWidth="1"/>
    <col min="13828" max="13828" width="16.875" style="471" customWidth="1"/>
    <col min="13829" max="13829" width="31.375" style="471" customWidth="1"/>
    <col min="13830" max="13830" width="8.375" style="471" customWidth="1"/>
    <col min="13831" max="13833" width="7.125" style="471" customWidth="1"/>
    <col min="13834" max="13834" width="7.875" style="471" customWidth="1"/>
    <col min="13835" max="13835" width="15.125" style="471" customWidth="1"/>
    <col min="13836" max="13836" width="10.75" style="471" customWidth="1"/>
    <col min="13837" max="14080" width="9" style="471"/>
    <col min="14081" max="14081" width="2" style="471" customWidth="1"/>
    <col min="14082" max="14082" width="4.25" style="471" customWidth="1"/>
    <col min="14083" max="14083" width="16" style="471" customWidth="1"/>
    <col min="14084" max="14084" width="16.875" style="471" customWidth="1"/>
    <col min="14085" max="14085" width="31.375" style="471" customWidth="1"/>
    <col min="14086" max="14086" width="8.375" style="471" customWidth="1"/>
    <col min="14087" max="14089" width="7.125" style="471" customWidth="1"/>
    <col min="14090" max="14090" width="7.875" style="471" customWidth="1"/>
    <col min="14091" max="14091" width="15.125" style="471" customWidth="1"/>
    <col min="14092" max="14092" width="10.75" style="471" customWidth="1"/>
    <col min="14093" max="14336" width="9" style="471"/>
    <col min="14337" max="14337" width="2" style="471" customWidth="1"/>
    <col min="14338" max="14338" width="4.25" style="471" customWidth="1"/>
    <col min="14339" max="14339" width="16" style="471" customWidth="1"/>
    <col min="14340" max="14340" width="16.875" style="471" customWidth="1"/>
    <col min="14341" max="14341" width="31.375" style="471" customWidth="1"/>
    <col min="14342" max="14342" width="8.375" style="471" customWidth="1"/>
    <col min="14343" max="14345" width="7.125" style="471" customWidth="1"/>
    <col min="14346" max="14346" width="7.875" style="471" customWidth="1"/>
    <col min="14347" max="14347" width="15.125" style="471" customWidth="1"/>
    <col min="14348" max="14348" width="10.75" style="471" customWidth="1"/>
    <col min="14349" max="14592" width="9" style="471"/>
    <col min="14593" max="14593" width="2" style="471" customWidth="1"/>
    <col min="14594" max="14594" width="4.25" style="471" customWidth="1"/>
    <col min="14595" max="14595" width="16" style="471" customWidth="1"/>
    <col min="14596" max="14596" width="16.875" style="471" customWidth="1"/>
    <col min="14597" max="14597" width="31.375" style="471" customWidth="1"/>
    <col min="14598" max="14598" width="8.375" style="471" customWidth="1"/>
    <col min="14599" max="14601" width="7.125" style="471" customWidth="1"/>
    <col min="14602" max="14602" width="7.875" style="471" customWidth="1"/>
    <col min="14603" max="14603" width="15.125" style="471" customWidth="1"/>
    <col min="14604" max="14604" width="10.75" style="471" customWidth="1"/>
    <col min="14605" max="14848" width="9" style="471"/>
    <col min="14849" max="14849" width="2" style="471" customWidth="1"/>
    <col min="14850" max="14850" width="4.25" style="471" customWidth="1"/>
    <col min="14851" max="14851" width="16" style="471" customWidth="1"/>
    <col min="14852" max="14852" width="16.875" style="471" customWidth="1"/>
    <col min="14853" max="14853" width="31.375" style="471" customWidth="1"/>
    <col min="14854" max="14854" width="8.375" style="471" customWidth="1"/>
    <col min="14855" max="14857" width="7.125" style="471" customWidth="1"/>
    <col min="14858" max="14858" width="7.875" style="471" customWidth="1"/>
    <col min="14859" max="14859" width="15.125" style="471" customWidth="1"/>
    <col min="14860" max="14860" width="10.75" style="471" customWidth="1"/>
    <col min="14861" max="15104" width="9" style="471"/>
    <col min="15105" max="15105" width="2" style="471" customWidth="1"/>
    <col min="15106" max="15106" width="4.25" style="471" customWidth="1"/>
    <col min="15107" max="15107" width="16" style="471" customWidth="1"/>
    <col min="15108" max="15108" width="16.875" style="471" customWidth="1"/>
    <col min="15109" max="15109" width="31.375" style="471" customWidth="1"/>
    <col min="15110" max="15110" width="8.375" style="471" customWidth="1"/>
    <col min="15111" max="15113" width="7.125" style="471" customWidth="1"/>
    <col min="15114" max="15114" width="7.875" style="471" customWidth="1"/>
    <col min="15115" max="15115" width="15.125" style="471" customWidth="1"/>
    <col min="15116" max="15116" width="10.75" style="471" customWidth="1"/>
    <col min="15117" max="15360" width="9" style="471"/>
    <col min="15361" max="15361" width="2" style="471" customWidth="1"/>
    <col min="15362" max="15362" width="4.25" style="471" customWidth="1"/>
    <col min="15363" max="15363" width="16" style="471" customWidth="1"/>
    <col min="15364" max="15364" width="16.875" style="471" customWidth="1"/>
    <col min="15365" max="15365" width="31.375" style="471" customWidth="1"/>
    <col min="15366" max="15366" width="8.375" style="471" customWidth="1"/>
    <col min="15367" max="15369" width="7.125" style="471" customWidth="1"/>
    <col min="15370" max="15370" width="7.875" style="471" customWidth="1"/>
    <col min="15371" max="15371" width="15.125" style="471" customWidth="1"/>
    <col min="15372" max="15372" width="10.75" style="471" customWidth="1"/>
    <col min="15373" max="15616" width="9" style="471"/>
    <col min="15617" max="15617" width="2" style="471" customWidth="1"/>
    <col min="15618" max="15618" width="4.25" style="471" customWidth="1"/>
    <col min="15619" max="15619" width="16" style="471" customWidth="1"/>
    <col min="15620" max="15620" width="16.875" style="471" customWidth="1"/>
    <col min="15621" max="15621" width="31.375" style="471" customWidth="1"/>
    <col min="15622" max="15622" width="8.375" style="471" customWidth="1"/>
    <col min="15623" max="15625" width="7.125" style="471" customWidth="1"/>
    <col min="15626" max="15626" width="7.875" style="471" customWidth="1"/>
    <col min="15627" max="15627" width="15.125" style="471" customWidth="1"/>
    <col min="15628" max="15628" width="10.75" style="471" customWidth="1"/>
    <col min="15629" max="15872" width="9" style="471"/>
    <col min="15873" max="15873" width="2" style="471" customWidth="1"/>
    <col min="15874" max="15874" width="4.25" style="471" customWidth="1"/>
    <col min="15875" max="15875" width="16" style="471" customWidth="1"/>
    <col min="15876" max="15876" width="16.875" style="471" customWidth="1"/>
    <col min="15877" max="15877" width="31.375" style="471" customWidth="1"/>
    <col min="15878" max="15878" width="8.375" style="471" customWidth="1"/>
    <col min="15879" max="15881" width="7.125" style="471" customWidth="1"/>
    <col min="15882" max="15882" width="7.875" style="471" customWidth="1"/>
    <col min="15883" max="15883" width="15.125" style="471" customWidth="1"/>
    <col min="15884" max="15884" width="10.75" style="471" customWidth="1"/>
    <col min="15885" max="16128" width="9" style="471"/>
    <col min="16129" max="16129" width="2" style="471" customWidth="1"/>
    <col min="16130" max="16130" width="4.25" style="471" customWidth="1"/>
    <col min="16131" max="16131" width="16" style="471" customWidth="1"/>
    <col min="16132" max="16132" width="16.875" style="471" customWidth="1"/>
    <col min="16133" max="16133" width="31.375" style="471" customWidth="1"/>
    <col min="16134" max="16134" width="8.375" style="471" customWidth="1"/>
    <col min="16135" max="16137" width="7.125" style="471" customWidth="1"/>
    <col min="16138" max="16138" width="7.875" style="471" customWidth="1"/>
    <col min="16139" max="16139" width="15.125" style="471" customWidth="1"/>
    <col min="16140" max="16140" width="10.75" style="471" customWidth="1"/>
    <col min="16141" max="16384" width="9" style="471"/>
  </cols>
  <sheetData>
    <row r="1" s="16" customFormat="1" ht="18.75" spans="1:12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="16" customFormat="1" ht="18.75" spans="1:12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="16" customFormat="1" ht="18.75" spans="1:1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="16" customFormat="1" ht="18.75" spans="1:12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="18" customFormat="1" ht="18.75" spans="1:13">
      <c r="A5" s="48" t="s">
        <v>36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="16" customFormat="1" ht="18.75" spans="1:12">
      <c r="A6" s="133" t="s">
        <v>37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="16" customFormat="1" ht="18.75" spans="1:12">
      <c r="A7" s="133" t="s">
        <v>842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</row>
    <row r="8" s="16" customFormat="1" ht="18.75" spans="1:12">
      <c r="A8" s="133" t="s">
        <v>843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</row>
    <row r="9" s="16" customFormat="1" ht="9.75" customHeight="1" spans="5:9">
      <c r="E9" s="474"/>
      <c r="F9" s="474"/>
      <c r="G9" s="474"/>
      <c r="H9" s="474"/>
      <c r="I9" s="474"/>
    </row>
    <row r="10" s="18" customFormat="1" ht="18.75" customHeight="1" spans="1:12">
      <c r="A10" s="51" t="s">
        <v>40</v>
      </c>
      <c r="B10" s="51" t="s">
        <v>41</v>
      </c>
      <c r="C10" s="51" t="s">
        <v>42</v>
      </c>
      <c r="D10" s="52" t="s">
        <v>43</v>
      </c>
      <c r="E10" s="53" t="s">
        <v>12</v>
      </c>
      <c r="F10" s="54"/>
      <c r="G10" s="54"/>
      <c r="H10" s="54"/>
      <c r="I10" s="69"/>
      <c r="J10" s="52" t="s">
        <v>44</v>
      </c>
      <c r="K10" s="52" t="s">
        <v>45</v>
      </c>
      <c r="L10" s="52" t="s">
        <v>46</v>
      </c>
    </row>
    <row r="11" s="18" customFormat="1" ht="18.75" spans="1:12">
      <c r="A11" s="55"/>
      <c r="B11" s="55"/>
      <c r="C11" s="55"/>
      <c r="D11" s="56"/>
      <c r="E11" s="57">
        <v>2566</v>
      </c>
      <c r="F11" s="57">
        <v>2567</v>
      </c>
      <c r="G11" s="57">
        <v>2568</v>
      </c>
      <c r="H11" s="57">
        <v>2569</v>
      </c>
      <c r="I11" s="57">
        <v>2570</v>
      </c>
      <c r="J11" s="56"/>
      <c r="K11" s="56"/>
      <c r="L11" s="56"/>
    </row>
    <row r="12" s="18" customFormat="1" ht="18.75" spans="1:12">
      <c r="A12" s="58"/>
      <c r="B12" s="58"/>
      <c r="C12" s="58"/>
      <c r="D12" s="59"/>
      <c r="E12" s="60" t="s">
        <v>13</v>
      </c>
      <c r="F12" s="60" t="s">
        <v>13</v>
      </c>
      <c r="G12" s="60" t="s">
        <v>13</v>
      </c>
      <c r="H12" s="60" t="s">
        <v>13</v>
      </c>
      <c r="I12" s="60" t="s">
        <v>13</v>
      </c>
      <c r="J12" s="59"/>
      <c r="K12" s="59"/>
      <c r="L12" s="59"/>
    </row>
    <row r="13" s="298" customFormat="1" ht="15.75" spans="1:63">
      <c r="A13" s="475">
        <v>1</v>
      </c>
      <c r="B13" s="309" t="s">
        <v>844</v>
      </c>
      <c r="C13" s="309" t="s">
        <v>845</v>
      </c>
      <c r="D13" s="309" t="s">
        <v>846</v>
      </c>
      <c r="E13" s="420">
        <v>50000</v>
      </c>
      <c r="F13" s="420">
        <v>50000</v>
      </c>
      <c r="G13" s="420">
        <v>50000</v>
      </c>
      <c r="H13" s="420">
        <v>50000</v>
      </c>
      <c r="I13" s="420">
        <v>50000</v>
      </c>
      <c r="J13" s="360" t="s">
        <v>64</v>
      </c>
      <c r="K13" s="309" t="s">
        <v>847</v>
      </c>
      <c r="L13" s="391" t="s">
        <v>626</v>
      </c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500"/>
      <c r="AA13" s="500"/>
      <c r="AB13" s="500"/>
      <c r="AC13" s="500"/>
      <c r="AD13" s="500"/>
      <c r="AE13" s="500"/>
      <c r="AF13" s="500"/>
      <c r="AG13" s="500"/>
      <c r="AH13" s="500"/>
      <c r="AI13" s="500"/>
      <c r="AJ13" s="500"/>
      <c r="AK13" s="500"/>
      <c r="AL13" s="500"/>
      <c r="AM13" s="500"/>
      <c r="AN13" s="500"/>
      <c r="AO13" s="500"/>
      <c r="AP13" s="500"/>
      <c r="AQ13" s="500"/>
      <c r="AR13" s="500"/>
      <c r="AS13" s="500"/>
      <c r="AT13" s="500"/>
      <c r="AU13" s="500"/>
      <c r="AV13" s="500"/>
      <c r="AW13" s="500"/>
      <c r="AX13" s="500"/>
      <c r="AY13" s="500"/>
      <c r="AZ13" s="500"/>
      <c r="BA13" s="500"/>
      <c r="BB13" s="500"/>
      <c r="BC13" s="500"/>
      <c r="BD13" s="500"/>
      <c r="BE13" s="500"/>
      <c r="BF13" s="500"/>
      <c r="BG13" s="500"/>
      <c r="BH13" s="500"/>
      <c r="BI13" s="500"/>
      <c r="BJ13" s="500"/>
      <c r="BK13" s="500"/>
    </row>
    <row r="14" s="298" customFormat="1" ht="15.75" spans="1:63">
      <c r="A14" s="360"/>
      <c r="B14" s="309" t="s">
        <v>848</v>
      </c>
      <c r="C14" s="309" t="s">
        <v>849</v>
      </c>
      <c r="D14" s="309" t="s">
        <v>848</v>
      </c>
      <c r="E14" s="360"/>
      <c r="F14" s="360"/>
      <c r="G14" s="360"/>
      <c r="H14" s="360"/>
      <c r="I14" s="360"/>
      <c r="J14" s="360" t="s">
        <v>617</v>
      </c>
      <c r="K14" s="309" t="s">
        <v>850</v>
      </c>
      <c r="L14" s="360"/>
      <c r="O14" s="500"/>
      <c r="P14" s="500"/>
      <c r="Q14" s="500"/>
      <c r="R14" s="500"/>
      <c r="S14" s="500"/>
      <c r="T14" s="500"/>
      <c r="U14" s="500"/>
      <c r="V14" s="500"/>
      <c r="W14" s="500"/>
      <c r="X14" s="500"/>
      <c r="Y14" s="500"/>
      <c r="Z14" s="500"/>
      <c r="AA14" s="500"/>
      <c r="AB14" s="500"/>
      <c r="AC14" s="500"/>
      <c r="AD14" s="500"/>
      <c r="AE14" s="500"/>
      <c r="AF14" s="500"/>
      <c r="AG14" s="500"/>
      <c r="AH14" s="500"/>
      <c r="AI14" s="500"/>
      <c r="AJ14" s="500"/>
      <c r="AK14" s="500"/>
      <c r="AL14" s="500"/>
      <c r="AM14" s="500"/>
      <c r="AN14" s="500"/>
      <c r="AO14" s="500"/>
      <c r="AP14" s="500"/>
      <c r="AQ14" s="500"/>
      <c r="AR14" s="500"/>
      <c r="AS14" s="500"/>
      <c r="AT14" s="500"/>
      <c r="AU14" s="500"/>
      <c r="AV14" s="500"/>
      <c r="AW14" s="500"/>
      <c r="AX14" s="500"/>
      <c r="AY14" s="500"/>
      <c r="AZ14" s="500"/>
      <c r="BA14" s="500"/>
      <c r="BB14" s="500"/>
      <c r="BC14" s="500"/>
      <c r="BD14" s="500"/>
      <c r="BE14" s="500"/>
      <c r="BF14" s="500"/>
      <c r="BG14" s="500"/>
      <c r="BH14" s="500"/>
      <c r="BI14" s="500"/>
      <c r="BJ14" s="500"/>
      <c r="BK14" s="500"/>
    </row>
    <row r="15" s="298" customFormat="1" ht="15.75" spans="1:63">
      <c r="A15" s="360"/>
      <c r="B15" s="309"/>
      <c r="C15" s="309" t="s">
        <v>851</v>
      </c>
      <c r="D15" s="309"/>
      <c r="E15" s="360"/>
      <c r="F15" s="360"/>
      <c r="G15" s="360"/>
      <c r="H15" s="360"/>
      <c r="I15" s="360"/>
      <c r="J15" s="360" t="s">
        <v>852</v>
      </c>
      <c r="K15" s="309" t="s">
        <v>853</v>
      </c>
      <c r="L15" s="360"/>
      <c r="O15" s="500"/>
      <c r="P15" s="500"/>
      <c r="Q15" s="500"/>
      <c r="R15" s="500"/>
      <c r="S15" s="500"/>
      <c r="T15" s="500"/>
      <c r="U15" s="500"/>
      <c r="V15" s="500"/>
      <c r="W15" s="500"/>
      <c r="X15" s="500"/>
      <c r="Y15" s="500"/>
      <c r="Z15" s="500"/>
      <c r="AA15" s="500"/>
      <c r="AB15" s="500"/>
      <c r="AC15" s="500"/>
      <c r="AD15" s="500"/>
      <c r="AE15" s="500"/>
      <c r="AF15" s="500"/>
      <c r="AG15" s="500"/>
      <c r="AH15" s="500"/>
      <c r="AI15" s="500"/>
      <c r="AJ15" s="500"/>
      <c r="AK15" s="500"/>
      <c r="AL15" s="500"/>
      <c r="AM15" s="500"/>
      <c r="AN15" s="500"/>
      <c r="AO15" s="500"/>
      <c r="AP15" s="500"/>
      <c r="AQ15" s="500"/>
      <c r="AR15" s="500"/>
      <c r="AS15" s="500"/>
      <c r="AT15" s="500"/>
      <c r="AU15" s="500"/>
      <c r="AV15" s="500"/>
      <c r="AW15" s="500"/>
      <c r="AX15" s="500"/>
      <c r="AY15" s="500"/>
      <c r="AZ15" s="500"/>
      <c r="BA15" s="500"/>
      <c r="BB15" s="500"/>
      <c r="BC15" s="500"/>
      <c r="BD15" s="500"/>
      <c r="BE15" s="500"/>
      <c r="BF15" s="500"/>
      <c r="BG15" s="500"/>
      <c r="BH15" s="500"/>
      <c r="BI15" s="500"/>
      <c r="BJ15" s="500"/>
      <c r="BK15" s="500"/>
    </row>
    <row r="16" s="298" customFormat="1" ht="15.75" spans="1:63">
      <c r="A16" s="360"/>
      <c r="B16" s="309"/>
      <c r="C16" s="309" t="s">
        <v>854</v>
      </c>
      <c r="D16" s="309"/>
      <c r="E16" s="360"/>
      <c r="F16" s="360"/>
      <c r="G16" s="360"/>
      <c r="H16" s="360"/>
      <c r="I16" s="360"/>
      <c r="J16" s="360" t="s">
        <v>855</v>
      </c>
      <c r="K16" s="309" t="s">
        <v>856</v>
      </c>
      <c r="L16" s="360"/>
      <c r="O16" s="500"/>
      <c r="P16" s="500"/>
      <c r="Q16" s="500"/>
      <c r="R16" s="500"/>
      <c r="S16" s="500"/>
      <c r="T16" s="500"/>
      <c r="U16" s="500"/>
      <c r="V16" s="500"/>
      <c r="W16" s="500"/>
      <c r="X16" s="500"/>
      <c r="Y16" s="500"/>
      <c r="Z16" s="500"/>
      <c r="AA16" s="500"/>
      <c r="AB16" s="500"/>
      <c r="AC16" s="500"/>
      <c r="AD16" s="500"/>
      <c r="AE16" s="500"/>
      <c r="AF16" s="500"/>
      <c r="AG16" s="500"/>
      <c r="AH16" s="500"/>
      <c r="AI16" s="500"/>
      <c r="AJ16" s="500"/>
      <c r="AK16" s="500"/>
      <c r="AL16" s="500"/>
      <c r="AM16" s="500"/>
      <c r="AN16" s="500"/>
      <c r="AO16" s="500"/>
      <c r="AP16" s="500"/>
      <c r="AQ16" s="500"/>
      <c r="AR16" s="500"/>
      <c r="AS16" s="500"/>
      <c r="AT16" s="500"/>
      <c r="AU16" s="500"/>
      <c r="AV16" s="500"/>
      <c r="AW16" s="500"/>
      <c r="AX16" s="500"/>
      <c r="AY16" s="500"/>
      <c r="AZ16" s="500"/>
      <c r="BA16" s="500"/>
      <c r="BB16" s="500"/>
      <c r="BC16" s="500"/>
      <c r="BD16" s="500"/>
      <c r="BE16" s="500"/>
      <c r="BF16" s="500"/>
      <c r="BG16" s="500"/>
      <c r="BH16" s="500"/>
      <c r="BI16" s="500"/>
      <c r="BJ16" s="500"/>
      <c r="BK16" s="500"/>
    </row>
    <row r="17" s="298" customFormat="1" ht="15.75" spans="1:63">
      <c r="A17" s="475"/>
      <c r="B17" s="309"/>
      <c r="C17" s="309"/>
      <c r="D17" s="309"/>
      <c r="E17" s="360"/>
      <c r="F17" s="360"/>
      <c r="G17" s="360"/>
      <c r="H17" s="360"/>
      <c r="I17" s="360"/>
      <c r="J17" s="360" t="s">
        <v>857</v>
      </c>
      <c r="K17" s="309"/>
      <c r="L17" s="360"/>
      <c r="O17" s="500"/>
      <c r="P17" s="500"/>
      <c r="Q17" s="500"/>
      <c r="R17" s="500"/>
      <c r="S17" s="500"/>
      <c r="T17" s="500"/>
      <c r="U17" s="500"/>
      <c r="V17" s="500"/>
      <c r="W17" s="500"/>
      <c r="X17" s="500"/>
      <c r="Y17" s="500"/>
      <c r="Z17" s="500"/>
      <c r="AA17" s="500"/>
      <c r="AB17" s="500"/>
      <c r="AC17" s="500"/>
      <c r="AD17" s="500"/>
      <c r="AE17" s="500"/>
      <c r="AF17" s="500"/>
      <c r="AG17" s="500"/>
      <c r="AH17" s="500"/>
      <c r="AI17" s="500"/>
      <c r="AJ17" s="500"/>
      <c r="AK17" s="500"/>
      <c r="AL17" s="500"/>
      <c r="AM17" s="500"/>
      <c r="AN17" s="500"/>
      <c r="AO17" s="500"/>
      <c r="AP17" s="500"/>
      <c r="AQ17" s="500"/>
      <c r="AR17" s="500"/>
      <c r="AS17" s="500"/>
      <c r="AT17" s="500"/>
      <c r="AU17" s="500"/>
      <c r="AV17" s="500"/>
      <c r="AW17" s="500"/>
      <c r="AX17" s="500"/>
      <c r="AY17" s="500"/>
      <c r="AZ17" s="500"/>
      <c r="BA17" s="500"/>
      <c r="BB17" s="500"/>
      <c r="BC17" s="500"/>
      <c r="BD17" s="500"/>
      <c r="BE17" s="500"/>
      <c r="BF17" s="500"/>
      <c r="BG17" s="500"/>
      <c r="BH17" s="500"/>
      <c r="BI17" s="500"/>
      <c r="BJ17" s="500"/>
      <c r="BK17" s="500"/>
    </row>
    <row r="18" s="298" customFormat="1" ht="15.75" spans="1:63">
      <c r="A18" s="360"/>
      <c r="B18" s="309"/>
      <c r="C18" s="309"/>
      <c r="D18" s="309"/>
      <c r="E18" s="360"/>
      <c r="F18" s="360"/>
      <c r="G18" s="360"/>
      <c r="H18" s="360"/>
      <c r="I18" s="360"/>
      <c r="J18" s="360" t="s">
        <v>858</v>
      </c>
      <c r="K18" s="309"/>
      <c r="L18" s="360"/>
      <c r="O18" s="500"/>
      <c r="P18" s="500"/>
      <c r="Q18" s="500"/>
      <c r="R18" s="500"/>
      <c r="S18" s="500"/>
      <c r="T18" s="500"/>
      <c r="U18" s="500"/>
      <c r="V18" s="500"/>
      <c r="W18" s="500"/>
      <c r="X18" s="500"/>
      <c r="Y18" s="500"/>
      <c r="Z18" s="500"/>
      <c r="AA18" s="500"/>
      <c r="AB18" s="500"/>
      <c r="AC18" s="500"/>
      <c r="AD18" s="500"/>
      <c r="AE18" s="500"/>
      <c r="AF18" s="500"/>
      <c r="AG18" s="500"/>
      <c r="AH18" s="500"/>
      <c r="AI18" s="500"/>
      <c r="AJ18" s="500"/>
      <c r="AK18" s="500"/>
      <c r="AL18" s="500"/>
      <c r="AM18" s="500"/>
      <c r="AN18" s="500"/>
      <c r="AO18" s="500"/>
      <c r="AP18" s="500"/>
      <c r="AQ18" s="500"/>
      <c r="AR18" s="500"/>
      <c r="AS18" s="500"/>
      <c r="AT18" s="500"/>
      <c r="AU18" s="500"/>
      <c r="AV18" s="500"/>
      <c r="AW18" s="500"/>
      <c r="AX18" s="500"/>
      <c r="AY18" s="500"/>
      <c r="AZ18" s="500"/>
      <c r="BA18" s="500"/>
      <c r="BB18" s="500"/>
      <c r="BC18" s="500"/>
      <c r="BD18" s="500"/>
      <c r="BE18" s="500"/>
      <c r="BF18" s="500"/>
      <c r="BG18" s="500"/>
      <c r="BH18" s="500"/>
      <c r="BI18" s="500"/>
      <c r="BJ18" s="500"/>
      <c r="BK18" s="500"/>
    </row>
    <row r="19" s="298" customFormat="1" ht="15.75" spans="1:63">
      <c r="A19" s="360"/>
      <c r="B19" s="309"/>
      <c r="C19" s="309"/>
      <c r="D19" s="309"/>
      <c r="E19" s="360"/>
      <c r="F19" s="360"/>
      <c r="G19" s="360"/>
      <c r="H19" s="360"/>
      <c r="I19" s="360"/>
      <c r="J19" s="360" t="s">
        <v>859</v>
      </c>
      <c r="K19" s="309"/>
      <c r="L19" s="360"/>
      <c r="O19" s="500"/>
      <c r="P19" s="500"/>
      <c r="Q19" s="500"/>
      <c r="R19" s="500"/>
      <c r="S19" s="500"/>
      <c r="T19" s="500"/>
      <c r="U19" s="500"/>
      <c r="V19" s="500"/>
      <c r="W19" s="500"/>
      <c r="X19" s="500"/>
      <c r="Y19" s="500"/>
      <c r="Z19" s="500"/>
      <c r="AA19" s="500"/>
      <c r="AB19" s="500"/>
      <c r="AC19" s="500"/>
      <c r="AD19" s="500"/>
      <c r="AE19" s="500"/>
      <c r="AF19" s="500"/>
      <c r="AG19" s="500"/>
      <c r="AH19" s="500"/>
      <c r="AI19" s="500"/>
      <c r="AJ19" s="500"/>
      <c r="AK19" s="500"/>
      <c r="AL19" s="500"/>
      <c r="AM19" s="500"/>
      <c r="AN19" s="500"/>
      <c r="AO19" s="500"/>
      <c r="AP19" s="500"/>
      <c r="AQ19" s="500"/>
      <c r="AR19" s="500"/>
      <c r="AS19" s="500"/>
      <c r="AT19" s="500"/>
      <c r="AU19" s="500"/>
      <c r="AV19" s="500"/>
      <c r="AW19" s="500"/>
      <c r="AX19" s="500"/>
      <c r="AY19" s="500"/>
      <c r="AZ19" s="500"/>
      <c r="BA19" s="500"/>
      <c r="BB19" s="500"/>
      <c r="BC19" s="500"/>
      <c r="BD19" s="500"/>
      <c r="BE19" s="500"/>
      <c r="BF19" s="500"/>
      <c r="BG19" s="500"/>
      <c r="BH19" s="500"/>
      <c r="BI19" s="500"/>
      <c r="BJ19" s="500"/>
      <c r="BK19" s="500"/>
    </row>
    <row r="20" s="298" customFormat="1" ht="15.75" spans="1:63">
      <c r="A20" s="360"/>
      <c r="B20" s="309"/>
      <c r="C20" s="309"/>
      <c r="D20" s="309"/>
      <c r="E20" s="360"/>
      <c r="F20" s="360"/>
      <c r="G20" s="360"/>
      <c r="H20" s="360"/>
      <c r="I20" s="360"/>
      <c r="J20" s="360" t="s">
        <v>81</v>
      </c>
      <c r="K20" s="309"/>
      <c r="L20" s="360"/>
      <c r="O20" s="500"/>
      <c r="P20" s="500"/>
      <c r="Q20" s="500"/>
      <c r="R20" s="500"/>
      <c r="S20" s="500"/>
      <c r="T20" s="500"/>
      <c r="U20" s="500"/>
      <c r="V20" s="500"/>
      <c r="W20" s="500"/>
      <c r="X20" s="500"/>
      <c r="Y20" s="500"/>
      <c r="Z20" s="500"/>
      <c r="AA20" s="500"/>
      <c r="AB20" s="500"/>
      <c r="AC20" s="500"/>
      <c r="AD20" s="500"/>
      <c r="AE20" s="500"/>
      <c r="AF20" s="500"/>
      <c r="AG20" s="500"/>
      <c r="AH20" s="500"/>
      <c r="AI20" s="500"/>
      <c r="AJ20" s="500"/>
      <c r="AK20" s="500"/>
      <c r="AL20" s="500"/>
      <c r="AM20" s="500"/>
      <c r="AN20" s="500"/>
      <c r="AO20" s="500"/>
      <c r="AP20" s="500"/>
      <c r="AQ20" s="500"/>
      <c r="AR20" s="500"/>
      <c r="AS20" s="500"/>
      <c r="AT20" s="500"/>
      <c r="AU20" s="500"/>
      <c r="AV20" s="500"/>
      <c r="AW20" s="500"/>
      <c r="AX20" s="500"/>
      <c r="AY20" s="500"/>
      <c r="AZ20" s="500"/>
      <c r="BA20" s="500"/>
      <c r="BB20" s="500"/>
      <c r="BC20" s="500"/>
      <c r="BD20" s="500"/>
      <c r="BE20" s="500"/>
      <c r="BF20" s="500"/>
      <c r="BG20" s="500"/>
      <c r="BH20" s="500"/>
      <c r="BI20" s="500"/>
      <c r="BJ20" s="500"/>
      <c r="BK20" s="500"/>
    </row>
    <row r="21" s="298" customFormat="1" ht="15.75" spans="1:63">
      <c r="A21" s="476"/>
      <c r="B21" s="360"/>
      <c r="C21" s="360"/>
      <c r="D21" s="360"/>
      <c r="E21" s="475"/>
      <c r="F21" s="475"/>
      <c r="G21" s="475"/>
      <c r="H21" s="475"/>
      <c r="I21" s="475"/>
      <c r="J21" s="475"/>
      <c r="K21" s="360"/>
      <c r="L21" s="476"/>
      <c r="O21" s="500"/>
      <c r="P21" s="500"/>
      <c r="Q21" s="500"/>
      <c r="R21" s="500"/>
      <c r="S21" s="500"/>
      <c r="T21" s="500"/>
      <c r="U21" s="500"/>
      <c r="V21" s="500"/>
      <c r="W21" s="500"/>
      <c r="X21" s="500"/>
      <c r="Y21" s="500"/>
      <c r="Z21" s="500"/>
      <c r="AA21" s="500"/>
      <c r="AB21" s="500"/>
      <c r="AC21" s="500"/>
      <c r="AD21" s="500"/>
      <c r="AE21" s="500"/>
      <c r="AF21" s="500"/>
      <c r="AG21" s="500"/>
      <c r="AH21" s="500"/>
      <c r="AI21" s="500"/>
      <c r="AJ21" s="500"/>
      <c r="AK21" s="500"/>
      <c r="AL21" s="500"/>
      <c r="AM21" s="500"/>
      <c r="AN21" s="500"/>
      <c r="AO21" s="500"/>
      <c r="AP21" s="500"/>
      <c r="AQ21" s="500"/>
      <c r="AR21" s="500"/>
      <c r="AS21" s="500"/>
      <c r="AT21" s="500"/>
      <c r="AU21" s="500"/>
      <c r="AV21" s="500"/>
      <c r="AW21" s="500"/>
      <c r="AX21" s="500"/>
      <c r="AY21" s="500"/>
      <c r="AZ21" s="500"/>
      <c r="BA21" s="500"/>
      <c r="BB21" s="500"/>
      <c r="BC21" s="500"/>
      <c r="BD21" s="500"/>
      <c r="BE21" s="500"/>
      <c r="BF21" s="500"/>
      <c r="BG21" s="500"/>
      <c r="BH21" s="500"/>
      <c r="BI21" s="500"/>
      <c r="BJ21" s="500"/>
      <c r="BK21" s="500"/>
    </row>
    <row r="22" s="469" customFormat="1" ht="15.75" spans="1:12">
      <c r="A22" s="477">
        <v>2</v>
      </c>
      <c r="B22" s="478" t="s">
        <v>860</v>
      </c>
      <c r="C22" s="479" t="s">
        <v>861</v>
      </c>
      <c r="D22" s="478" t="s">
        <v>862</v>
      </c>
      <c r="E22" s="480">
        <v>15000</v>
      </c>
      <c r="F22" s="414">
        <v>15000</v>
      </c>
      <c r="G22" s="414">
        <v>15000</v>
      </c>
      <c r="H22" s="481">
        <v>15000</v>
      </c>
      <c r="I22" s="501">
        <v>15000</v>
      </c>
      <c r="J22" s="502" t="s">
        <v>863</v>
      </c>
      <c r="K22" s="414" t="s">
        <v>864</v>
      </c>
      <c r="L22" s="503" t="s">
        <v>626</v>
      </c>
    </row>
    <row r="23" s="469" customFormat="1" ht="15.75" spans="1:12">
      <c r="A23" s="482"/>
      <c r="B23" s="483" t="s">
        <v>865</v>
      </c>
      <c r="C23" s="484" t="s">
        <v>866</v>
      </c>
      <c r="D23" s="483" t="s">
        <v>867</v>
      </c>
      <c r="E23" s="176"/>
      <c r="F23" s="158"/>
      <c r="G23" s="158"/>
      <c r="H23" s="176"/>
      <c r="I23" s="158"/>
      <c r="J23" s="176" t="s">
        <v>868</v>
      </c>
      <c r="K23" s="158" t="s">
        <v>869</v>
      </c>
      <c r="L23" s="504"/>
    </row>
    <row r="24" s="469" customFormat="1" ht="15.75" spans="1:12">
      <c r="A24" s="482"/>
      <c r="B24" s="483"/>
      <c r="C24" s="484" t="s">
        <v>870</v>
      </c>
      <c r="D24" s="483" t="s">
        <v>309</v>
      </c>
      <c r="E24" s="176"/>
      <c r="F24" s="158"/>
      <c r="G24" s="158"/>
      <c r="H24" s="176"/>
      <c r="I24" s="158"/>
      <c r="J24" s="176" t="s">
        <v>871</v>
      </c>
      <c r="K24" s="158" t="s">
        <v>872</v>
      </c>
      <c r="L24" s="504"/>
    </row>
    <row r="25" s="469" customFormat="1" ht="15.75" spans="1:12">
      <c r="A25" s="482"/>
      <c r="B25" s="483"/>
      <c r="C25" s="484" t="s">
        <v>873</v>
      </c>
      <c r="D25" s="483"/>
      <c r="E25" s="176"/>
      <c r="F25" s="158"/>
      <c r="G25" s="158"/>
      <c r="H25" s="176"/>
      <c r="I25" s="158"/>
      <c r="J25" s="176" t="s">
        <v>874</v>
      </c>
      <c r="K25" s="158" t="s">
        <v>875</v>
      </c>
      <c r="L25" s="504"/>
    </row>
    <row r="26" s="469" customFormat="1" ht="15.75" spans="1:12">
      <c r="A26" s="482"/>
      <c r="B26" s="483"/>
      <c r="C26" s="484" t="s">
        <v>876</v>
      </c>
      <c r="D26" s="483"/>
      <c r="E26" s="176"/>
      <c r="F26" s="158"/>
      <c r="G26" s="158"/>
      <c r="H26" s="176"/>
      <c r="I26" s="158"/>
      <c r="J26" s="176"/>
      <c r="K26" s="158" t="s">
        <v>81</v>
      </c>
      <c r="L26" s="504"/>
    </row>
    <row r="27" s="469" customFormat="1" ht="15.75" spans="1:12">
      <c r="A27" s="482"/>
      <c r="B27" s="483"/>
      <c r="C27" s="484" t="s">
        <v>877</v>
      </c>
      <c r="D27" s="483"/>
      <c r="E27" s="176"/>
      <c r="F27" s="158"/>
      <c r="G27" s="158"/>
      <c r="H27" s="176"/>
      <c r="I27" s="158"/>
      <c r="J27" s="176"/>
      <c r="K27" s="158" t="s">
        <v>878</v>
      </c>
      <c r="L27" s="504"/>
    </row>
    <row r="28" s="469" customFormat="1" ht="15.75" spans="1:12">
      <c r="A28" s="482"/>
      <c r="B28" s="483"/>
      <c r="C28" s="484" t="s">
        <v>879</v>
      </c>
      <c r="D28" s="483"/>
      <c r="E28" s="176"/>
      <c r="F28" s="158"/>
      <c r="G28" s="158"/>
      <c r="H28" s="176"/>
      <c r="I28" s="158"/>
      <c r="J28" s="176"/>
      <c r="K28" s="158" t="s">
        <v>880</v>
      </c>
      <c r="L28" s="504"/>
    </row>
    <row r="29" s="469" customFormat="1" ht="15.75" spans="1:12">
      <c r="A29" s="482"/>
      <c r="B29" s="483"/>
      <c r="C29" s="484" t="s">
        <v>629</v>
      </c>
      <c r="D29" s="483"/>
      <c r="E29" s="176"/>
      <c r="F29" s="158"/>
      <c r="G29" s="158"/>
      <c r="H29" s="176"/>
      <c r="I29" s="158"/>
      <c r="J29" s="176"/>
      <c r="K29" s="158" t="s">
        <v>881</v>
      </c>
      <c r="L29" s="504"/>
    </row>
    <row r="30" s="469" customFormat="1" ht="15.75" spans="1:12">
      <c r="A30" s="482"/>
      <c r="B30" s="483"/>
      <c r="C30" s="484"/>
      <c r="D30" s="483"/>
      <c r="E30" s="176"/>
      <c r="F30" s="158"/>
      <c r="G30" s="158"/>
      <c r="H30" s="176"/>
      <c r="I30" s="158"/>
      <c r="J30" s="176"/>
      <c r="K30" s="158" t="s">
        <v>882</v>
      </c>
      <c r="L30" s="504"/>
    </row>
    <row r="31" s="469" customFormat="1" ht="15.75" spans="1:12">
      <c r="A31" s="482"/>
      <c r="B31" s="483"/>
      <c r="C31" s="484"/>
      <c r="D31" s="483"/>
      <c r="E31" s="176"/>
      <c r="F31" s="158"/>
      <c r="G31" s="158"/>
      <c r="H31" s="176"/>
      <c r="I31" s="158"/>
      <c r="J31" s="176"/>
      <c r="K31" s="158" t="s">
        <v>883</v>
      </c>
      <c r="L31" s="504"/>
    </row>
    <row r="32" s="469" customFormat="1" ht="15.75" spans="1:12">
      <c r="A32" s="482"/>
      <c r="B32" s="483"/>
      <c r="C32" s="484"/>
      <c r="D32" s="483"/>
      <c r="E32" s="176"/>
      <c r="F32" s="158"/>
      <c r="G32" s="158"/>
      <c r="H32" s="176"/>
      <c r="I32" s="158"/>
      <c r="J32" s="176"/>
      <c r="K32" s="158" t="s">
        <v>884</v>
      </c>
      <c r="L32" s="504"/>
    </row>
    <row r="33" s="469" customFormat="1" ht="15.75" spans="1:12">
      <c r="A33" s="482"/>
      <c r="B33" s="483"/>
      <c r="C33" s="484"/>
      <c r="D33" s="483"/>
      <c r="E33" s="176"/>
      <c r="F33" s="158"/>
      <c r="G33" s="158"/>
      <c r="H33" s="176"/>
      <c r="I33" s="158"/>
      <c r="J33" s="176"/>
      <c r="K33" s="158" t="s">
        <v>629</v>
      </c>
      <c r="L33" s="504"/>
    </row>
    <row r="34" s="469" customFormat="1" ht="15.75" spans="1:12">
      <c r="A34" s="482"/>
      <c r="B34" s="483"/>
      <c r="C34" s="484"/>
      <c r="D34" s="483"/>
      <c r="E34" s="176"/>
      <c r="F34" s="158"/>
      <c r="G34" s="158"/>
      <c r="H34" s="176"/>
      <c r="I34" s="158"/>
      <c r="J34" s="176"/>
      <c r="K34" s="158" t="s">
        <v>885</v>
      </c>
      <c r="L34" s="504"/>
    </row>
    <row r="35" s="469" customFormat="1" ht="15.75" spans="1:12">
      <c r="A35" s="482"/>
      <c r="B35" s="483"/>
      <c r="C35" s="484"/>
      <c r="D35" s="483"/>
      <c r="E35" s="176"/>
      <c r="F35" s="158"/>
      <c r="G35" s="158"/>
      <c r="H35" s="176"/>
      <c r="I35" s="158"/>
      <c r="J35" s="176"/>
      <c r="K35" s="158" t="s">
        <v>886</v>
      </c>
      <c r="L35" s="504"/>
    </row>
    <row r="36" s="469" customFormat="1" ht="15.75" spans="1:12">
      <c r="A36" s="482"/>
      <c r="B36" s="483"/>
      <c r="C36" s="484"/>
      <c r="D36" s="483"/>
      <c r="E36" s="176"/>
      <c r="F36" s="158"/>
      <c r="G36" s="158"/>
      <c r="H36" s="176"/>
      <c r="I36" s="158"/>
      <c r="J36" s="176"/>
      <c r="K36" s="158" t="s">
        <v>887</v>
      </c>
      <c r="L36" s="504"/>
    </row>
    <row r="37" s="469" customFormat="1" ht="15.75" spans="1:12">
      <c r="A37" s="485"/>
      <c r="B37" s="486"/>
      <c r="C37" s="487"/>
      <c r="D37" s="486"/>
      <c r="E37" s="488"/>
      <c r="F37" s="161"/>
      <c r="G37" s="161"/>
      <c r="H37" s="488"/>
      <c r="I37" s="161"/>
      <c r="J37" s="488"/>
      <c r="K37" s="161" t="s">
        <v>888</v>
      </c>
      <c r="L37" s="505"/>
    </row>
    <row r="38" s="294" customFormat="1" ht="15.75" spans="1:63">
      <c r="A38" s="489" t="s">
        <v>16</v>
      </c>
      <c r="B38" s="490"/>
      <c r="C38" s="490"/>
      <c r="D38" s="491"/>
      <c r="E38" s="492">
        <f>SUM(E13:E37)</f>
        <v>65000</v>
      </c>
      <c r="F38" s="492">
        <f t="shared" ref="F38:I38" si="0">SUM(F13:F37)</f>
        <v>65000</v>
      </c>
      <c r="G38" s="492">
        <f t="shared" si="0"/>
        <v>65000</v>
      </c>
      <c r="H38" s="492">
        <f t="shared" si="0"/>
        <v>65000</v>
      </c>
      <c r="I38" s="492">
        <f t="shared" si="0"/>
        <v>65000</v>
      </c>
      <c r="J38" s="506"/>
      <c r="K38" s="490"/>
      <c r="L38" s="491"/>
      <c r="O38" s="507"/>
      <c r="P38" s="507"/>
      <c r="Q38" s="507"/>
      <c r="R38" s="507"/>
      <c r="S38" s="507"/>
      <c r="T38" s="507"/>
      <c r="U38" s="507"/>
      <c r="V38" s="507"/>
      <c r="W38" s="507"/>
      <c r="X38" s="507"/>
      <c r="Y38" s="507"/>
      <c r="Z38" s="507"/>
      <c r="AA38" s="507"/>
      <c r="AB38" s="507"/>
      <c r="AC38" s="507"/>
      <c r="AD38" s="507"/>
      <c r="AE38" s="507"/>
      <c r="AF38" s="507"/>
      <c r="AG38" s="507"/>
      <c r="AH38" s="507"/>
      <c r="AI38" s="507"/>
      <c r="AJ38" s="507"/>
      <c r="AK38" s="507"/>
      <c r="AL38" s="507"/>
      <c r="AM38" s="507"/>
      <c r="AN38" s="507"/>
      <c r="AO38" s="507"/>
      <c r="AP38" s="507"/>
      <c r="AQ38" s="507"/>
      <c r="AR38" s="507"/>
      <c r="AS38" s="507"/>
      <c r="AT38" s="507"/>
      <c r="AU38" s="507"/>
      <c r="AV38" s="507"/>
      <c r="AW38" s="507"/>
      <c r="AX38" s="507"/>
      <c r="AY38" s="507"/>
      <c r="AZ38" s="507"/>
      <c r="BA38" s="507"/>
      <c r="BB38" s="507"/>
      <c r="BC38" s="507"/>
      <c r="BD38" s="507"/>
      <c r="BE38" s="507"/>
      <c r="BF38" s="507"/>
      <c r="BG38" s="507"/>
      <c r="BH38" s="507"/>
      <c r="BI38" s="507"/>
      <c r="BJ38" s="507"/>
      <c r="BK38" s="507"/>
    </row>
    <row r="39" s="466" customFormat="1" ht="15.75" spans="1:63">
      <c r="A39" s="493"/>
      <c r="B39" s="494"/>
      <c r="C39" s="494"/>
      <c r="D39" s="494"/>
      <c r="E39" s="493">
        <f>COUNT(E13:E37)</f>
        <v>2</v>
      </c>
      <c r="F39" s="493">
        <f t="shared" ref="F39:I39" si="1">COUNT(F13:F37)</f>
        <v>2</v>
      </c>
      <c r="G39" s="493">
        <f t="shared" si="1"/>
        <v>2</v>
      </c>
      <c r="H39" s="493">
        <f t="shared" si="1"/>
        <v>2</v>
      </c>
      <c r="I39" s="493">
        <f t="shared" si="1"/>
        <v>2</v>
      </c>
      <c r="J39" s="494"/>
      <c r="K39" s="494"/>
      <c r="L39" s="493"/>
      <c r="M39" s="500"/>
      <c r="N39" s="500"/>
      <c r="O39" s="500"/>
      <c r="P39" s="500"/>
      <c r="Q39" s="500"/>
      <c r="R39" s="500"/>
      <c r="S39" s="500"/>
      <c r="T39" s="500"/>
      <c r="U39" s="500"/>
      <c r="V39" s="500"/>
      <c r="W39" s="500"/>
      <c r="X39" s="500"/>
      <c r="Y39" s="500"/>
      <c r="Z39" s="500"/>
      <c r="AA39" s="500"/>
      <c r="AB39" s="500"/>
      <c r="AC39" s="500"/>
      <c r="AD39" s="500"/>
      <c r="AE39" s="500"/>
      <c r="AF39" s="500"/>
      <c r="AG39" s="500"/>
      <c r="AH39" s="500"/>
      <c r="AI39" s="500"/>
      <c r="AJ39" s="500"/>
      <c r="AK39" s="500"/>
      <c r="AL39" s="500"/>
      <c r="AM39" s="500"/>
      <c r="AN39" s="500"/>
      <c r="AO39" s="500"/>
      <c r="AP39" s="500"/>
      <c r="AQ39" s="500"/>
      <c r="AR39" s="500"/>
      <c r="AS39" s="500"/>
      <c r="AT39" s="500"/>
      <c r="AU39" s="500"/>
      <c r="AV39" s="500"/>
      <c r="AW39" s="500"/>
      <c r="AX39" s="500"/>
      <c r="AY39" s="500"/>
      <c r="AZ39" s="500"/>
      <c r="BA39" s="500"/>
      <c r="BB39" s="500"/>
      <c r="BC39" s="500"/>
      <c r="BD39" s="500"/>
      <c r="BE39" s="500"/>
      <c r="BF39" s="500"/>
      <c r="BG39" s="500"/>
      <c r="BH39" s="500"/>
      <c r="BI39" s="500"/>
      <c r="BJ39" s="500"/>
      <c r="BK39" s="500"/>
    </row>
    <row r="40" s="466" customFormat="1" ht="15.75" spans="1:63">
      <c r="A40" s="495"/>
      <c r="B40" s="495"/>
      <c r="C40" s="495"/>
      <c r="D40" s="495"/>
      <c r="E40" s="495"/>
      <c r="F40" s="495"/>
      <c r="G40" s="495"/>
      <c r="H40" s="495"/>
      <c r="I40" s="495"/>
      <c r="J40" s="495"/>
      <c r="K40" s="495"/>
      <c r="L40" s="495"/>
      <c r="M40" s="500"/>
      <c r="N40" s="500"/>
      <c r="O40" s="500"/>
      <c r="P40" s="500"/>
      <c r="Q40" s="500"/>
      <c r="R40" s="500"/>
      <c r="S40" s="500"/>
      <c r="T40" s="500"/>
      <c r="U40" s="500"/>
      <c r="V40" s="500"/>
      <c r="W40" s="500"/>
      <c r="X40" s="500"/>
      <c r="Y40" s="500"/>
      <c r="Z40" s="500"/>
      <c r="AA40" s="500"/>
      <c r="AB40" s="500"/>
      <c r="AC40" s="500"/>
      <c r="AD40" s="500"/>
      <c r="AE40" s="500"/>
      <c r="AF40" s="500"/>
      <c r="AG40" s="500"/>
      <c r="AH40" s="500"/>
      <c r="AI40" s="500"/>
      <c r="AJ40" s="500"/>
      <c r="AK40" s="500"/>
      <c r="AL40" s="500"/>
      <c r="AM40" s="500"/>
      <c r="AN40" s="500"/>
      <c r="AO40" s="500"/>
      <c r="AP40" s="500"/>
      <c r="AQ40" s="500"/>
      <c r="AR40" s="500"/>
      <c r="AS40" s="500"/>
      <c r="AT40" s="500"/>
      <c r="AU40" s="500"/>
      <c r="AV40" s="500"/>
      <c r="AW40" s="500"/>
      <c r="AX40" s="500"/>
      <c r="AY40" s="500"/>
      <c r="AZ40" s="500"/>
      <c r="BA40" s="500"/>
      <c r="BB40" s="500"/>
      <c r="BC40" s="500"/>
      <c r="BD40" s="500"/>
      <c r="BE40" s="500"/>
      <c r="BF40" s="500"/>
      <c r="BG40" s="500"/>
      <c r="BH40" s="500"/>
      <c r="BI40" s="500"/>
      <c r="BJ40" s="500"/>
      <c r="BK40" s="500"/>
    </row>
    <row r="41" s="16" customFormat="1" ht="18.75" spans="1:12">
      <c r="A41" s="24" t="s">
        <v>34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="16" customFormat="1" ht="18.75" spans="1:12">
      <c r="A42" s="24" t="s">
        <v>35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="16" customFormat="1" ht="18.75" spans="1:12">
      <c r="A43" s="24" t="s">
        <v>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="16" customFormat="1" ht="18.75" spans="1:12">
      <c r="A44" s="24" t="s">
        <v>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="18" customFormat="1" ht="18.75" spans="1:13">
      <c r="A45" s="48" t="s">
        <v>36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</row>
    <row r="46" s="16" customFormat="1" ht="18.75" spans="1:12">
      <c r="A46" s="133" t="s">
        <v>37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</row>
    <row r="47" s="16" customFormat="1" ht="18.75" spans="1:12">
      <c r="A47" s="133" t="s">
        <v>842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</row>
    <row r="48" s="16" customFormat="1" ht="18.75" spans="1:12">
      <c r="A48" s="133" t="s">
        <v>889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</row>
    <row r="49" s="16" customFormat="1" ht="9.75" customHeight="1" spans="5:9">
      <c r="E49" s="474"/>
      <c r="F49" s="474"/>
      <c r="G49" s="474"/>
      <c r="H49" s="474"/>
      <c r="I49" s="474"/>
    </row>
    <row r="50" s="18" customFormat="1" ht="18.75" customHeight="1" spans="1:12">
      <c r="A50" s="51" t="s">
        <v>40</v>
      </c>
      <c r="B50" s="51" t="s">
        <v>41</v>
      </c>
      <c r="C50" s="51" t="s">
        <v>42</v>
      </c>
      <c r="D50" s="52" t="s">
        <v>43</v>
      </c>
      <c r="E50" s="53" t="s">
        <v>12</v>
      </c>
      <c r="F50" s="54"/>
      <c r="G50" s="54"/>
      <c r="H50" s="54"/>
      <c r="I50" s="69"/>
      <c r="J50" s="52" t="s">
        <v>44</v>
      </c>
      <c r="K50" s="52" t="s">
        <v>45</v>
      </c>
      <c r="L50" s="52" t="s">
        <v>46</v>
      </c>
    </row>
    <row r="51" s="18" customFormat="1" ht="18.75" spans="1:12">
      <c r="A51" s="55"/>
      <c r="B51" s="55"/>
      <c r="C51" s="55"/>
      <c r="D51" s="56"/>
      <c r="E51" s="57">
        <v>2566</v>
      </c>
      <c r="F51" s="57">
        <v>2567</v>
      </c>
      <c r="G51" s="57">
        <v>2568</v>
      </c>
      <c r="H51" s="57">
        <v>2569</v>
      </c>
      <c r="I51" s="57">
        <v>2570</v>
      </c>
      <c r="J51" s="56"/>
      <c r="K51" s="56"/>
      <c r="L51" s="56"/>
    </row>
    <row r="52" s="18" customFormat="1" ht="18.75" spans="1:12">
      <c r="A52" s="58"/>
      <c r="B52" s="58"/>
      <c r="C52" s="58"/>
      <c r="D52" s="59"/>
      <c r="E52" s="60" t="s">
        <v>13</v>
      </c>
      <c r="F52" s="60" t="s">
        <v>13</v>
      </c>
      <c r="G52" s="60" t="s">
        <v>13</v>
      </c>
      <c r="H52" s="60" t="s">
        <v>13</v>
      </c>
      <c r="I52" s="60" t="s">
        <v>13</v>
      </c>
      <c r="J52" s="59"/>
      <c r="K52" s="59"/>
      <c r="L52" s="59"/>
    </row>
    <row r="53" s="296" customFormat="1" ht="15.75" spans="1:63">
      <c r="A53" s="356">
        <v>1</v>
      </c>
      <c r="B53" s="304" t="s">
        <v>890</v>
      </c>
      <c r="C53" s="304" t="s">
        <v>891</v>
      </c>
      <c r="D53" s="319" t="s">
        <v>892</v>
      </c>
      <c r="E53" s="420">
        <v>5000</v>
      </c>
      <c r="F53" s="420">
        <v>5000</v>
      </c>
      <c r="G53" s="420">
        <v>5000</v>
      </c>
      <c r="H53" s="420">
        <v>5000</v>
      </c>
      <c r="I53" s="420">
        <v>5000</v>
      </c>
      <c r="J53" s="361" t="s">
        <v>64</v>
      </c>
      <c r="K53" s="305" t="s">
        <v>196</v>
      </c>
      <c r="L53" s="508" t="s">
        <v>626</v>
      </c>
      <c r="O53" s="509"/>
      <c r="P53" s="509"/>
      <c r="Q53" s="509"/>
      <c r="R53" s="509"/>
      <c r="S53" s="509"/>
      <c r="T53" s="509"/>
      <c r="U53" s="509"/>
      <c r="V53" s="509"/>
      <c r="W53" s="509"/>
      <c r="X53" s="509"/>
      <c r="Y53" s="509"/>
      <c r="Z53" s="509"/>
      <c r="AA53" s="509"/>
      <c r="AB53" s="509"/>
      <c r="AC53" s="509"/>
      <c r="AD53" s="509"/>
      <c r="AE53" s="509"/>
      <c r="AF53" s="509"/>
      <c r="AG53" s="509"/>
      <c r="AH53" s="509"/>
      <c r="AI53" s="509"/>
      <c r="AJ53" s="509"/>
      <c r="AK53" s="509"/>
      <c r="AL53" s="509"/>
      <c r="AM53" s="509"/>
      <c r="AN53" s="509"/>
      <c r="AO53" s="509"/>
      <c r="AP53" s="509"/>
      <c r="AQ53" s="509"/>
      <c r="AR53" s="509"/>
      <c r="AS53" s="509"/>
      <c r="AT53" s="509"/>
      <c r="AU53" s="509"/>
      <c r="AV53" s="509"/>
      <c r="AW53" s="509"/>
      <c r="AX53" s="509"/>
      <c r="AY53" s="509"/>
      <c r="AZ53" s="509"/>
      <c r="BA53" s="509"/>
      <c r="BB53" s="509"/>
      <c r="BC53" s="509"/>
      <c r="BD53" s="509"/>
      <c r="BE53" s="509"/>
      <c r="BF53" s="509"/>
      <c r="BG53" s="509"/>
      <c r="BH53" s="509"/>
      <c r="BI53" s="509"/>
      <c r="BJ53" s="509"/>
      <c r="BK53" s="509"/>
    </row>
    <row r="54" s="296" customFormat="1" ht="15.75" spans="1:63">
      <c r="A54" s="360"/>
      <c r="B54" s="308" t="s">
        <v>893</v>
      </c>
      <c r="C54" s="308" t="s">
        <v>894</v>
      </c>
      <c r="D54" s="319" t="s">
        <v>895</v>
      </c>
      <c r="E54" s="360"/>
      <c r="F54" s="360"/>
      <c r="G54" s="360"/>
      <c r="H54" s="360"/>
      <c r="I54" s="360"/>
      <c r="J54" s="360" t="s">
        <v>896</v>
      </c>
      <c r="K54" s="309" t="s">
        <v>897</v>
      </c>
      <c r="L54" s="510"/>
      <c r="O54" s="509"/>
      <c r="P54" s="509"/>
      <c r="Q54" s="509"/>
      <c r="R54" s="509"/>
      <c r="S54" s="509"/>
      <c r="T54" s="509"/>
      <c r="U54" s="509"/>
      <c r="V54" s="509"/>
      <c r="W54" s="509"/>
      <c r="X54" s="509"/>
      <c r="Y54" s="509"/>
      <c r="Z54" s="509"/>
      <c r="AA54" s="509"/>
      <c r="AB54" s="509"/>
      <c r="AC54" s="509"/>
      <c r="AD54" s="509"/>
      <c r="AE54" s="509"/>
      <c r="AF54" s="509"/>
      <c r="AG54" s="509"/>
      <c r="AH54" s="509"/>
      <c r="AI54" s="509"/>
      <c r="AJ54" s="509"/>
      <c r="AK54" s="509"/>
      <c r="AL54" s="509"/>
      <c r="AM54" s="509"/>
      <c r="AN54" s="509"/>
      <c r="AO54" s="509"/>
      <c r="AP54" s="509"/>
      <c r="AQ54" s="509"/>
      <c r="AR54" s="509"/>
      <c r="AS54" s="509"/>
      <c r="AT54" s="509"/>
      <c r="AU54" s="509"/>
      <c r="AV54" s="509"/>
      <c r="AW54" s="509"/>
      <c r="AX54" s="509"/>
      <c r="AY54" s="509"/>
      <c r="AZ54" s="509"/>
      <c r="BA54" s="509"/>
      <c r="BB54" s="509"/>
      <c r="BC54" s="509"/>
      <c r="BD54" s="509"/>
      <c r="BE54" s="509"/>
      <c r="BF54" s="509"/>
      <c r="BG54" s="509"/>
      <c r="BH54" s="509"/>
      <c r="BI54" s="509"/>
      <c r="BJ54" s="509"/>
      <c r="BK54" s="509"/>
    </row>
    <row r="55" s="296" customFormat="1" ht="15.75" spans="1:63">
      <c r="A55" s="360"/>
      <c r="B55" s="308"/>
      <c r="C55" s="308" t="s">
        <v>898</v>
      </c>
      <c r="D55" s="319"/>
      <c r="E55" s="360"/>
      <c r="F55" s="360"/>
      <c r="G55" s="360"/>
      <c r="H55" s="360"/>
      <c r="I55" s="360"/>
      <c r="J55" s="420" t="s">
        <v>81</v>
      </c>
      <c r="K55" s="309"/>
      <c r="L55" s="510"/>
      <c r="O55" s="509"/>
      <c r="P55" s="509"/>
      <c r="Q55" s="509"/>
      <c r="R55" s="509"/>
      <c r="S55" s="509"/>
      <c r="T55" s="509"/>
      <c r="U55" s="509"/>
      <c r="V55" s="509"/>
      <c r="W55" s="509"/>
      <c r="X55" s="509"/>
      <c r="Y55" s="509"/>
      <c r="Z55" s="509"/>
      <c r="AA55" s="509"/>
      <c r="AB55" s="509"/>
      <c r="AC55" s="509"/>
      <c r="AD55" s="509"/>
      <c r="AE55" s="509"/>
      <c r="AF55" s="509"/>
      <c r="AG55" s="509"/>
      <c r="AH55" s="509"/>
      <c r="AI55" s="509"/>
      <c r="AJ55" s="509"/>
      <c r="AK55" s="509"/>
      <c r="AL55" s="509"/>
      <c r="AM55" s="509"/>
      <c r="AN55" s="509"/>
      <c r="AO55" s="509"/>
      <c r="AP55" s="509"/>
      <c r="AQ55" s="509"/>
      <c r="AR55" s="509"/>
      <c r="AS55" s="509"/>
      <c r="AT55" s="509"/>
      <c r="AU55" s="509"/>
      <c r="AV55" s="509"/>
      <c r="AW55" s="509"/>
      <c r="AX55" s="509"/>
      <c r="AY55" s="509"/>
      <c r="AZ55" s="509"/>
      <c r="BA55" s="509"/>
      <c r="BB55" s="509"/>
      <c r="BC55" s="509"/>
      <c r="BD55" s="509"/>
      <c r="BE55" s="509"/>
      <c r="BF55" s="509"/>
      <c r="BG55" s="509"/>
      <c r="BH55" s="509"/>
      <c r="BI55" s="509"/>
      <c r="BJ55" s="509"/>
      <c r="BK55" s="509"/>
    </row>
    <row r="56" s="296" customFormat="1" ht="15.75" spans="1:63">
      <c r="A56" s="362"/>
      <c r="B56" s="313"/>
      <c r="C56" s="313"/>
      <c r="D56" s="319"/>
      <c r="E56" s="360"/>
      <c r="F56" s="360"/>
      <c r="G56" s="360"/>
      <c r="H56" s="360"/>
      <c r="I56" s="360"/>
      <c r="J56" s="421"/>
      <c r="K56" s="314"/>
      <c r="L56" s="510"/>
      <c r="O56" s="509"/>
      <c r="P56" s="509"/>
      <c r="Q56" s="509"/>
      <c r="R56" s="509"/>
      <c r="S56" s="509"/>
      <c r="T56" s="509"/>
      <c r="U56" s="509"/>
      <c r="V56" s="509"/>
      <c r="W56" s="509"/>
      <c r="X56" s="509"/>
      <c r="Y56" s="509"/>
      <c r="Z56" s="509"/>
      <c r="AA56" s="509"/>
      <c r="AB56" s="509"/>
      <c r="AC56" s="509"/>
      <c r="AD56" s="509"/>
      <c r="AE56" s="509"/>
      <c r="AF56" s="509"/>
      <c r="AG56" s="509"/>
      <c r="AH56" s="509"/>
      <c r="AI56" s="509"/>
      <c r="AJ56" s="509"/>
      <c r="AK56" s="509"/>
      <c r="AL56" s="509"/>
      <c r="AM56" s="509"/>
      <c r="AN56" s="509"/>
      <c r="AO56" s="509"/>
      <c r="AP56" s="509"/>
      <c r="AQ56" s="509"/>
      <c r="AR56" s="509"/>
      <c r="AS56" s="509"/>
      <c r="AT56" s="509"/>
      <c r="AU56" s="509"/>
      <c r="AV56" s="509"/>
      <c r="AW56" s="509"/>
      <c r="AX56" s="509"/>
      <c r="AY56" s="509"/>
      <c r="AZ56" s="509"/>
      <c r="BA56" s="509"/>
      <c r="BB56" s="509"/>
      <c r="BC56" s="509"/>
      <c r="BD56" s="509"/>
      <c r="BE56" s="509"/>
      <c r="BF56" s="509"/>
      <c r="BG56" s="509"/>
      <c r="BH56" s="509"/>
      <c r="BI56" s="509"/>
      <c r="BJ56" s="509"/>
      <c r="BK56" s="509"/>
    </row>
    <row r="57" s="296" customFormat="1" ht="15.75" spans="1:63">
      <c r="A57" s="489"/>
      <c r="B57" s="496" t="s">
        <v>16</v>
      </c>
      <c r="C57" s="496"/>
      <c r="D57" s="497"/>
      <c r="E57" s="498">
        <f>SUM(E53:E55)</f>
        <v>5000</v>
      </c>
      <c r="F57" s="498">
        <f>SUM(F53:F55)</f>
        <v>5000</v>
      </c>
      <c r="G57" s="498">
        <f>SUM(G53:G55)</f>
        <v>5000</v>
      </c>
      <c r="H57" s="498">
        <f>SUM(H53:H55)</f>
        <v>5000</v>
      </c>
      <c r="I57" s="498">
        <f>SUM(I53:I55)</f>
        <v>5000</v>
      </c>
      <c r="J57" s="511"/>
      <c r="K57" s="496"/>
      <c r="L57" s="491"/>
      <c r="O57" s="509"/>
      <c r="P57" s="509"/>
      <c r="Q57" s="509"/>
      <c r="R57" s="509"/>
      <c r="S57" s="509"/>
      <c r="T57" s="509"/>
      <c r="U57" s="509"/>
      <c r="V57" s="509"/>
      <c r="W57" s="509"/>
      <c r="X57" s="509"/>
      <c r="Y57" s="509"/>
      <c r="Z57" s="509"/>
      <c r="AA57" s="509"/>
      <c r="AB57" s="509"/>
      <c r="AC57" s="509"/>
      <c r="AD57" s="509"/>
      <c r="AE57" s="509"/>
      <c r="AF57" s="509"/>
      <c r="AG57" s="509"/>
      <c r="AH57" s="509"/>
      <c r="AI57" s="509"/>
      <c r="AJ57" s="509"/>
      <c r="AK57" s="509"/>
      <c r="AL57" s="509"/>
      <c r="AM57" s="509"/>
      <c r="AN57" s="509"/>
      <c r="AO57" s="509"/>
      <c r="AP57" s="509"/>
      <c r="AQ57" s="509"/>
      <c r="AR57" s="509"/>
      <c r="AS57" s="509"/>
      <c r="AT57" s="509"/>
      <c r="AU57" s="509"/>
      <c r="AV57" s="509"/>
      <c r="AW57" s="509"/>
      <c r="AX57" s="509"/>
      <c r="AY57" s="509"/>
      <c r="AZ57" s="509"/>
      <c r="BA57" s="509"/>
      <c r="BB57" s="509"/>
      <c r="BC57" s="509"/>
      <c r="BD57" s="509"/>
      <c r="BE57" s="509"/>
      <c r="BF57" s="509"/>
      <c r="BG57" s="509"/>
      <c r="BH57" s="509"/>
      <c r="BI57" s="509"/>
      <c r="BJ57" s="509"/>
      <c r="BK57" s="509"/>
    </row>
    <row r="58" s="296" customFormat="1" ht="15.75" spans="1:63">
      <c r="A58" s="448"/>
      <c r="E58" s="499">
        <f>COUNT(E53:E56)</f>
        <v>1</v>
      </c>
      <c r="F58" s="499">
        <f t="shared" ref="F58:I58" si="2">COUNT(F53:F56)</f>
        <v>1</v>
      </c>
      <c r="G58" s="499">
        <f t="shared" si="2"/>
        <v>1</v>
      </c>
      <c r="H58" s="499">
        <f t="shared" si="2"/>
        <v>1</v>
      </c>
      <c r="I58" s="499">
        <f t="shared" si="2"/>
        <v>1</v>
      </c>
      <c r="O58" s="509"/>
      <c r="P58" s="509"/>
      <c r="Q58" s="509"/>
      <c r="R58" s="509"/>
      <c r="S58" s="509"/>
      <c r="T58" s="509"/>
      <c r="U58" s="509"/>
      <c r="V58" s="509"/>
      <c r="W58" s="509"/>
      <c r="X58" s="509"/>
      <c r="Y58" s="509"/>
      <c r="Z58" s="509"/>
      <c r="AA58" s="509"/>
      <c r="AB58" s="509"/>
      <c r="AC58" s="509"/>
      <c r="AD58" s="509"/>
      <c r="AE58" s="509"/>
      <c r="AF58" s="509"/>
      <c r="AG58" s="509"/>
      <c r="AH58" s="509"/>
      <c r="AI58" s="509"/>
      <c r="AJ58" s="509"/>
      <c r="AK58" s="509"/>
      <c r="AL58" s="509"/>
      <c r="AM58" s="509"/>
      <c r="AN58" s="509"/>
      <c r="AO58" s="509"/>
      <c r="AP58" s="509"/>
      <c r="AQ58" s="509"/>
      <c r="AR58" s="509"/>
      <c r="AS58" s="509"/>
      <c r="AT58" s="509"/>
      <c r="AU58" s="509"/>
      <c r="AV58" s="509"/>
      <c r="AW58" s="509"/>
      <c r="AX58" s="509"/>
      <c r="AY58" s="509"/>
      <c r="AZ58" s="509"/>
      <c r="BA58" s="509"/>
      <c r="BB58" s="509"/>
      <c r="BC58" s="509"/>
      <c r="BD58" s="509"/>
      <c r="BE58" s="509"/>
      <c r="BF58" s="509"/>
      <c r="BG58" s="509"/>
      <c r="BH58" s="509"/>
      <c r="BI58" s="509"/>
      <c r="BJ58" s="509"/>
      <c r="BK58" s="509"/>
    </row>
    <row r="59" s="296" customFormat="1" ht="15.75" spans="1:63">
      <c r="A59" s="470"/>
      <c r="B59" s="471"/>
      <c r="C59" s="471"/>
      <c r="D59" s="471"/>
      <c r="E59" s="472"/>
      <c r="F59" s="472"/>
      <c r="G59" s="472"/>
      <c r="H59" s="472"/>
      <c r="I59" s="472"/>
      <c r="J59" s="471"/>
      <c r="K59" s="471"/>
      <c r="L59" s="471"/>
      <c r="O59" s="509"/>
      <c r="P59" s="509"/>
      <c r="Q59" s="509"/>
      <c r="R59" s="509"/>
      <c r="S59" s="509"/>
      <c r="T59" s="509"/>
      <c r="U59" s="509"/>
      <c r="V59" s="509"/>
      <c r="W59" s="509"/>
      <c r="X59" s="509"/>
      <c r="Y59" s="509"/>
      <c r="Z59" s="509"/>
      <c r="AA59" s="509"/>
      <c r="AB59" s="509"/>
      <c r="AC59" s="509"/>
      <c r="AD59" s="509"/>
      <c r="AE59" s="509"/>
      <c r="AF59" s="509"/>
      <c r="AG59" s="509"/>
      <c r="AH59" s="509"/>
      <c r="AI59" s="509"/>
      <c r="AJ59" s="509"/>
      <c r="AK59" s="509"/>
      <c r="AL59" s="509"/>
      <c r="AM59" s="509"/>
      <c r="AN59" s="509"/>
      <c r="AO59" s="509"/>
      <c r="AP59" s="509"/>
      <c r="AQ59" s="509"/>
      <c r="AR59" s="509"/>
      <c r="AS59" s="509"/>
      <c r="AT59" s="509"/>
      <c r="AU59" s="509"/>
      <c r="AV59" s="509"/>
      <c r="AW59" s="509"/>
      <c r="AX59" s="509"/>
      <c r="AY59" s="509"/>
      <c r="AZ59" s="509"/>
      <c r="BA59" s="509"/>
      <c r="BB59" s="509"/>
      <c r="BC59" s="509"/>
      <c r="BD59" s="509"/>
      <c r="BE59" s="509"/>
      <c r="BF59" s="509"/>
      <c r="BG59" s="509"/>
      <c r="BH59" s="509"/>
      <c r="BI59" s="509"/>
      <c r="BJ59" s="509"/>
      <c r="BK59" s="509"/>
    </row>
    <row r="60" s="296" customFormat="1" ht="15.75" spans="1:63">
      <c r="A60" s="470"/>
      <c r="B60" s="471"/>
      <c r="C60" s="471"/>
      <c r="D60" s="471"/>
      <c r="E60" s="472"/>
      <c r="F60" s="472"/>
      <c r="G60" s="472"/>
      <c r="H60" s="472"/>
      <c r="I60" s="472"/>
      <c r="J60" s="471"/>
      <c r="K60" s="471"/>
      <c r="L60" s="471"/>
      <c r="O60" s="509"/>
      <c r="P60" s="509"/>
      <c r="Q60" s="509"/>
      <c r="R60" s="509"/>
      <c r="S60" s="509"/>
      <c r="T60" s="509"/>
      <c r="U60" s="509"/>
      <c r="V60" s="509"/>
      <c r="W60" s="509"/>
      <c r="X60" s="509"/>
      <c r="Y60" s="509"/>
      <c r="Z60" s="509"/>
      <c r="AA60" s="509"/>
      <c r="AB60" s="509"/>
      <c r="AC60" s="509"/>
      <c r="AD60" s="509"/>
      <c r="AE60" s="509"/>
      <c r="AF60" s="509"/>
      <c r="AG60" s="509"/>
      <c r="AH60" s="509"/>
      <c r="AI60" s="509"/>
      <c r="AJ60" s="509"/>
      <c r="AK60" s="509"/>
      <c r="AL60" s="509"/>
      <c r="AM60" s="509"/>
      <c r="AN60" s="509"/>
      <c r="AO60" s="509"/>
      <c r="AP60" s="509"/>
      <c r="AQ60" s="509"/>
      <c r="AR60" s="509"/>
      <c r="AS60" s="509"/>
      <c r="AT60" s="509"/>
      <c r="AU60" s="509"/>
      <c r="AV60" s="509"/>
      <c r="AW60" s="509"/>
      <c r="AX60" s="509"/>
      <c r="AY60" s="509"/>
      <c r="AZ60" s="509"/>
      <c r="BA60" s="509"/>
      <c r="BB60" s="509"/>
      <c r="BC60" s="509"/>
      <c r="BD60" s="509"/>
      <c r="BE60" s="509"/>
      <c r="BF60" s="509"/>
      <c r="BG60" s="509"/>
      <c r="BH60" s="509"/>
      <c r="BI60" s="509"/>
      <c r="BJ60" s="509"/>
      <c r="BK60" s="509"/>
    </row>
    <row r="61" s="296" customFormat="1" ht="15.75" spans="1:63">
      <c r="A61" s="470"/>
      <c r="B61" s="471"/>
      <c r="C61" s="471"/>
      <c r="D61" s="471"/>
      <c r="E61" s="472"/>
      <c r="F61" s="472"/>
      <c r="G61" s="472"/>
      <c r="H61" s="472"/>
      <c r="I61" s="472"/>
      <c r="J61" s="471"/>
      <c r="K61" s="471"/>
      <c r="L61" s="471"/>
      <c r="O61" s="509"/>
      <c r="P61" s="509"/>
      <c r="Q61" s="509"/>
      <c r="R61" s="509"/>
      <c r="S61" s="509"/>
      <c r="T61" s="509"/>
      <c r="U61" s="509"/>
      <c r="V61" s="509"/>
      <c r="W61" s="509"/>
      <c r="X61" s="509"/>
      <c r="Y61" s="509"/>
      <c r="Z61" s="509"/>
      <c r="AA61" s="509"/>
      <c r="AB61" s="509"/>
      <c r="AC61" s="509"/>
      <c r="AD61" s="509"/>
      <c r="AE61" s="509"/>
      <c r="AF61" s="509"/>
      <c r="AG61" s="509"/>
      <c r="AH61" s="509"/>
      <c r="AI61" s="509"/>
      <c r="AJ61" s="509"/>
      <c r="AK61" s="509"/>
      <c r="AL61" s="509"/>
      <c r="AM61" s="509"/>
      <c r="AN61" s="509"/>
      <c r="AO61" s="509"/>
      <c r="AP61" s="509"/>
      <c r="AQ61" s="509"/>
      <c r="AR61" s="509"/>
      <c r="AS61" s="509"/>
      <c r="AT61" s="509"/>
      <c r="AU61" s="509"/>
      <c r="AV61" s="509"/>
      <c r="AW61" s="509"/>
      <c r="AX61" s="509"/>
      <c r="AY61" s="509"/>
      <c r="AZ61" s="509"/>
      <c r="BA61" s="509"/>
      <c r="BB61" s="509"/>
      <c r="BC61" s="509"/>
      <c r="BD61" s="509"/>
      <c r="BE61" s="509"/>
      <c r="BF61" s="509"/>
      <c r="BG61" s="509"/>
      <c r="BH61" s="509"/>
      <c r="BI61" s="509"/>
      <c r="BJ61" s="509"/>
      <c r="BK61" s="509"/>
    </row>
    <row r="62" s="296" customFormat="1" ht="15.75" spans="1:63">
      <c r="A62" s="470"/>
      <c r="B62" s="471"/>
      <c r="C62" s="471"/>
      <c r="D62" s="471"/>
      <c r="E62" s="472"/>
      <c r="F62" s="472"/>
      <c r="G62" s="472"/>
      <c r="H62" s="472"/>
      <c r="I62" s="472"/>
      <c r="J62" s="471"/>
      <c r="K62" s="471"/>
      <c r="L62" s="471"/>
      <c r="O62" s="509"/>
      <c r="P62" s="509"/>
      <c r="Q62" s="509"/>
      <c r="R62" s="509"/>
      <c r="S62" s="509"/>
      <c r="T62" s="509"/>
      <c r="U62" s="509"/>
      <c r="V62" s="509"/>
      <c r="W62" s="509"/>
      <c r="X62" s="509"/>
      <c r="Y62" s="509"/>
      <c r="Z62" s="509"/>
      <c r="AA62" s="509"/>
      <c r="AB62" s="509"/>
      <c r="AC62" s="509"/>
      <c r="AD62" s="509"/>
      <c r="AE62" s="509"/>
      <c r="AF62" s="509"/>
      <c r="AG62" s="509"/>
      <c r="AH62" s="509"/>
      <c r="AI62" s="509"/>
      <c r="AJ62" s="509"/>
      <c r="AK62" s="509"/>
      <c r="AL62" s="509"/>
      <c r="AM62" s="509"/>
      <c r="AN62" s="509"/>
      <c r="AO62" s="509"/>
      <c r="AP62" s="509"/>
      <c r="AQ62" s="509"/>
      <c r="AR62" s="509"/>
      <c r="AS62" s="509"/>
      <c r="AT62" s="509"/>
      <c r="AU62" s="509"/>
      <c r="AV62" s="509"/>
      <c r="AW62" s="509"/>
      <c r="AX62" s="509"/>
      <c r="AY62" s="509"/>
      <c r="AZ62" s="509"/>
      <c r="BA62" s="509"/>
      <c r="BB62" s="509"/>
      <c r="BC62" s="509"/>
      <c r="BD62" s="509"/>
      <c r="BE62" s="509"/>
      <c r="BF62" s="509"/>
      <c r="BG62" s="509"/>
      <c r="BH62" s="509"/>
      <c r="BI62" s="509"/>
      <c r="BJ62" s="509"/>
      <c r="BK62" s="509"/>
    </row>
    <row r="63" s="296" customFormat="1" ht="15.75" spans="1:63">
      <c r="A63" s="470"/>
      <c r="B63" s="471"/>
      <c r="C63" s="471"/>
      <c r="D63" s="471"/>
      <c r="F63" s="472"/>
      <c r="G63" s="472"/>
      <c r="H63" s="472"/>
      <c r="I63" s="472"/>
      <c r="J63" s="471"/>
      <c r="K63" s="471"/>
      <c r="L63" s="471"/>
      <c r="O63" s="509"/>
      <c r="P63" s="509"/>
      <c r="Q63" s="509"/>
      <c r="R63" s="509"/>
      <c r="S63" s="509"/>
      <c r="T63" s="509"/>
      <c r="U63" s="509"/>
      <c r="V63" s="509"/>
      <c r="W63" s="509"/>
      <c r="X63" s="509"/>
      <c r="Y63" s="509"/>
      <c r="Z63" s="509"/>
      <c r="AA63" s="509"/>
      <c r="AB63" s="509"/>
      <c r="AC63" s="509"/>
      <c r="AD63" s="509"/>
      <c r="AE63" s="509"/>
      <c r="AF63" s="509"/>
      <c r="AG63" s="509"/>
      <c r="AH63" s="509"/>
      <c r="AI63" s="509"/>
      <c r="AJ63" s="509"/>
      <c r="AK63" s="509"/>
      <c r="AL63" s="509"/>
      <c r="AM63" s="509"/>
      <c r="AN63" s="509"/>
      <c r="AO63" s="509"/>
      <c r="AP63" s="509"/>
      <c r="AQ63" s="509"/>
      <c r="AR63" s="509"/>
      <c r="AS63" s="509"/>
      <c r="AT63" s="509"/>
      <c r="AU63" s="509"/>
      <c r="AV63" s="509"/>
      <c r="AW63" s="509"/>
      <c r="AX63" s="509"/>
      <c r="AY63" s="509"/>
      <c r="AZ63" s="509"/>
      <c r="BA63" s="509"/>
      <c r="BB63" s="509"/>
      <c r="BC63" s="509"/>
      <c r="BD63" s="509"/>
      <c r="BE63" s="509"/>
      <c r="BF63" s="509"/>
      <c r="BG63" s="509"/>
      <c r="BH63" s="509"/>
      <c r="BI63" s="509"/>
      <c r="BJ63" s="509"/>
      <c r="BK63" s="509"/>
    </row>
    <row r="64" s="296" customFormat="1" ht="15.75" spans="1:63">
      <c r="A64" s="470"/>
      <c r="B64" s="471"/>
      <c r="C64" s="471"/>
      <c r="D64" s="471"/>
      <c r="E64" s="472"/>
      <c r="F64" s="472"/>
      <c r="G64" s="472"/>
      <c r="H64" s="472"/>
      <c r="I64" s="472"/>
      <c r="J64" s="471"/>
      <c r="K64" s="471"/>
      <c r="L64" s="471"/>
      <c r="O64" s="509"/>
      <c r="P64" s="509"/>
      <c r="Q64" s="509"/>
      <c r="R64" s="509"/>
      <c r="S64" s="509"/>
      <c r="T64" s="509"/>
      <c r="U64" s="509"/>
      <c r="V64" s="509"/>
      <c r="W64" s="509"/>
      <c r="X64" s="509"/>
      <c r="Y64" s="509"/>
      <c r="Z64" s="509"/>
      <c r="AA64" s="509"/>
      <c r="AB64" s="509"/>
      <c r="AC64" s="509"/>
      <c r="AD64" s="509"/>
      <c r="AE64" s="509"/>
      <c r="AF64" s="509"/>
      <c r="AG64" s="509"/>
      <c r="AH64" s="509"/>
      <c r="AI64" s="509"/>
      <c r="AJ64" s="509"/>
      <c r="AK64" s="509"/>
      <c r="AL64" s="509"/>
      <c r="AM64" s="509"/>
      <c r="AN64" s="509"/>
      <c r="AO64" s="509"/>
      <c r="AP64" s="509"/>
      <c r="AQ64" s="509"/>
      <c r="AR64" s="509"/>
      <c r="AS64" s="509"/>
      <c r="AT64" s="509"/>
      <c r="AU64" s="509"/>
      <c r="AV64" s="509"/>
      <c r="AW64" s="509"/>
      <c r="AX64" s="509"/>
      <c r="AY64" s="509"/>
      <c r="AZ64" s="509"/>
      <c r="BA64" s="509"/>
      <c r="BB64" s="509"/>
      <c r="BC64" s="509"/>
      <c r="BD64" s="509"/>
      <c r="BE64" s="509"/>
      <c r="BF64" s="509"/>
      <c r="BG64" s="509"/>
      <c r="BH64" s="509"/>
      <c r="BI64" s="509"/>
      <c r="BJ64" s="509"/>
      <c r="BK64" s="509"/>
    </row>
    <row r="65" s="296" customFormat="1" ht="15.75" spans="1:63">
      <c r="A65" s="470"/>
      <c r="B65" s="471"/>
      <c r="C65" s="471"/>
      <c r="D65" s="471"/>
      <c r="E65" s="472"/>
      <c r="F65" s="472"/>
      <c r="G65" s="472"/>
      <c r="H65" s="472"/>
      <c r="I65" s="472"/>
      <c r="J65" s="471"/>
      <c r="K65" s="471"/>
      <c r="L65" s="471"/>
      <c r="O65" s="509"/>
      <c r="P65" s="509"/>
      <c r="Q65" s="509"/>
      <c r="R65" s="509"/>
      <c r="S65" s="509"/>
      <c r="T65" s="509"/>
      <c r="U65" s="509"/>
      <c r="V65" s="509"/>
      <c r="W65" s="509"/>
      <c r="X65" s="509"/>
      <c r="Y65" s="509"/>
      <c r="Z65" s="509"/>
      <c r="AA65" s="509"/>
      <c r="AB65" s="509"/>
      <c r="AC65" s="509"/>
      <c r="AD65" s="509"/>
      <c r="AE65" s="509"/>
      <c r="AF65" s="509"/>
      <c r="AG65" s="509"/>
      <c r="AH65" s="509"/>
      <c r="AI65" s="509"/>
      <c r="AJ65" s="509"/>
      <c r="AK65" s="509"/>
      <c r="AL65" s="509"/>
      <c r="AM65" s="509"/>
      <c r="AN65" s="509"/>
      <c r="AO65" s="509"/>
      <c r="AP65" s="509"/>
      <c r="AQ65" s="509"/>
      <c r="AR65" s="509"/>
      <c r="AS65" s="509"/>
      <c r="AT65" s="509"/>
      <c r="AU65" s="509"/>
      <c r="AV65" s="509"/>
      <c r="AW65" s="509"/>
      <c r="AX65" s="509"/>
      <c r="AY65" s="509"/>
      <c r="AZ65" s="509"/>
      <c r="BA65" s="509"/>
      <c r="BB65" s="509"/>
      <c r="BC65" s="509"/>
      <c r="BD65" s="509"/>
      <c r="BE65" s="509"/>
      <c r="BF65" s="509"/>
      <c r="BG65" s="509"/>
      <c r="BH65" s="509"/>
      <c r="BI65" s="509"/>
      <c r="BJ65" s="509"/>
      <c r="BK65" s="509"/>
    </row>
    <row r="66" s="296" customFormat="1" ht="15.75" spans="1:63">
      <c r="A66" s="470"/>
      <c r="B66" s="471"/>
      <c r="C66" s="471"/>
      <c r="D66" s="471"/>
      <c r="E66" s="472"/>
      <c r="F66" s="472"/>
      <c r="G66" s="472"/>
      <c r="H66" s="472"/>
      <c r="I66" s="472"/>
      <c r="J66" s="471"/>
      <c r="K66" s="471"/>
      <c r="L66" s="471"/>
      <c r="O66" s="509"/>
      <c r="P66" s="509"/>
      <c r="Q66" s="509"/>
      <c r="R66" s="509"/>
      <c r="S66" s="509"/>
      <c r="T66" s="509"/>
      <c r="U66" s="509"/>
      <c r="V66" s="509"/>
      <c r="W66" s="509"/>
      <c r="X66" s="509"/>
      <c r="Y66" s="509"/>
      <c r="Z66" s="509"/>
      <c r="AA66" s="509"/>
      <c r="AB66" s="509"/>
      <c r="AC66" s="509"/>
      <c r="AD66" s="509"/>
      <c r="AE66" s="509"/>
      <c r="AF66" s="509"/>
      <c r="AG66" s="509"/>
      <c r="AH66" s="509"/>
      <c r="AI66" s="509"/>
      <c r="AJ66" s="509"/>
      <c r="AK66" s="509"/>
      <c r="AL66" s="509"/>
      <c r="AM66" s="509"/>
      <c r="AN66" s="509"/>
      <c r="AO66" s="509"/>
      <c r="AP66" s="509"/>
      <c r="AQ66" s="509"/>
      <c r="AR66" s="509"/>
      <c r="AS66" s="509"/>
      <c r="AT66" s="509"/>
      <c r="AU66" s="509"/>
      <c r="AV66" s="509"/>
      <c r="AW66" s="509"/>
      <c r="AX66" s="509"/>
      <c r="AY66" s="509"/>
      <c r="AZ66" s="509"/>
      <c r="BA66" s="509"/>
      <c r="BB66" s="509"/>
      <c r="BC66" s="509"/>
      <c r="BD66" s="509"/>
      <c r="BE66" s="509"/>
      <c r="BF66" s="509"/>
      <c r="BG66" s="509"/>
      <c r="BH66" s="509"/>
      <c r="BI66" s="509"/>
      <c r="BJ66" s="509"/>
      <c r="BK66" s="509"/>
    </row>
    <row r="67" s="296" customFormat="1" ht="15.75" spans="1:63">
      <c r="A67" s="470"/>
      <c r="B67" s="471"/>
      <c r="C67" s="471"/>
      <c r="D67" s="471"/>
      <c r="E67" s="472"/>
      <c r="F67" s="472"/>
      <c r="G67" s="472"/>
      <c r="H67" s="472"/>
      <c r="I67" s="472"/>
      <c r="J67" s="471"/>
      <c r="K67" s="471"/>
      <c r="L67" s="471"/>
      <c r="O67" s="509"/>
      <c r="P67" s="509"/>
      <c r="Q67" s="509"/>
      <c r="R67" s="509"/>
      <c r="S67" s="509"/>
      <c r="T67" s="509"/>
      <c r="U67" s="509"/>
      <c r="V67" s="509"/>
      <c r="W67" s="509"/>
      <c r="X67" s="509"/>
      <c r="Y67" s="509"/>
      <c r="Z67" s="509"/>
      <c r="AA67" s="509"/>
      <c r="AB67" s="509"/>
      <c r="AC67" s="509"/>
      <c r="AD67" s="509"/>
      <c r="AE67" s="509"/>
      <c r="AF67" s="509"/>
      <c r="AG67" s="509"/>
      <c r="AH67" s="509"/>
      <c r="AI67" s="509"/>
      <c r="AJ67" s="509"/>
      <c r="AK67" s="509"/>
      <c r="AL67" s="509"/>
      <c r="AM67" s="509"/>
      <c r="AN67" s="509"/>
      <c r="AO67" s="509"/>
      <c r="AP67" s="509"/>
      <c r="AQ67" s="509"/>
      <c r="AR67" s="509"/>
      <c r="AS67" s="509"/>
      <c r="AT67" s="509"/>
      <c r="AU67" s="509"/>
      <c r="AV67" s="509"/>
      <c r="AW67" s="509"/>
      <c r="AX67" s="509"/>
      <c r="AY67" s="509"/>
      <c r="AZ67" s="509"/>
      <c r="BA67" s="509"/>
      <c r="BB67" s="509"/>
      <c r="BC67" s="509"/>
      <c r="BD67" s="509"/>
      <c r="BE67" s="509"/>
      <c r="BF67" s="509"/>
      <c r="BG67" s="509"/>
      <c r="BH67" s="509"/>
      <c r="BI67" s="509"/>
      <c r="BJ67" s="509"/>
      <c r="BK67" s="509"/>
    </row>
    <row r="68" s="296" customFormat="1" ht="15.75" spans="1:63">
      <c r="A68" s="470"/>
      <c r="B68" s="471"/>
      <c r="C68" s="471"/>
      <c r="D68" s="471"/>
      <c r="E68" s="472"/>
      <c r="F68" s="472"/>
      <c r="G68" s="472"/>
      <c r="H68" s="472"/>
      <c r="I68" s="472"/>
      <c r="J68" s="471"/>
      <c r="K68" s="471"/>
      <c r="L68" s="471"/>
      <c r="O68" s="509"/>
      <c r="P68" s="509"/>
      <c r="Q68" s="509"/>
      <c r="R68" s="509"/>
      <c r="S68" s="509"/>
      <c r="T68" s="509"/>
      <c r="U68" s="509"/>
      <c r="V68" s="509"/>
      <c r="W68" s="509"/>
      <c r="X68" s="509"/>
      <c r="Y68" s="509"/>
      <c r="Z68" s="509"/>
      <c r="AA68" s="509"/>
      <c r="AB68" s="509"/>
      <c r="AC68" s="509"/>
      <c r="AD68" s="509"/>
      <c r="AE68" s="509"/>
      <c r="AF68" s="509"/>
      <c r="AG68" s="509"/>
      <c r="AH68" s="509"/>
      <c r="AI68" s="509"/>
      <c r="AJ68" s="509"/>
      <c r="AK68" s="509"/>
      <c r="AL68" s="509"/>
      <c r="AM68" s="509"/>
      <c r="AN68" s="509"/>
      <c r="AO68" s="509"/>
      <c r="AP68" s="509"/>
      <c r="AQ68" s="509"/>
      <c r="AR68" s="509"/>
      <c r="AS68" s="509"/>
      <c r="AT68" s="509"/>
      <c r="AU68" s="509"/>
      <c r="AV68" s="509"/>
      <c r="AW68" s="509"/>
      <c r="AX68" s="509"/>
      <c r="AY68" s="509"/>
      <c r="AZ68" s="509"/>
      <c r="BA68" s="509"/>
      <c r="BB68" s="509"/>
      <c r="BC68" s="509"/>
      <c r="BD68" s="509"/>
      <c r="BE68" s="509"/>
      <c r="BF68" s="509"/>
      <c r="BG68" s="509"/>
      <c r="BH68" s="509"/>
      <c r="BI68" s="509"/>
      <c r="BJ68" s="509"/>
      <c r="BK68" s="509"/>
    </row>
    <row r="69" s="296" customFormat="1" ht="15.75" spans="1:63">
      <c r="A69" s="470"/>
      <c r="B69" s="471"/>
      <c r="C69" s="471"/>
      <c r="D69" s="471"/>
      <c r="E69" s="472"/>
      <c r="F69" s="472"/>
      <c r="G69" s="472"/>
      <c r="H69" s="472"/>
      <c r="I69" s="472"/>
      <c r="J69" s="471"/>
      <c r="K69" s="471"/>
      <c r="L69" s="471"/>
      <c r="O69" s="509"/>
      <c r="P69" s="509"/>
      <c r="Q69" s="509"/>
      <c r="R69" s="509"/>
      <c r="S69" s="509"/>
      <c r="T69" s="509"/>
      <c r="U69" s="509"/>
      <c r="V69" s="509"/>
      <c r="W69" s="509"/>
      <c r="X69" s="509"/>
      <c r="Y69" s="509"/>
      <c r="Z69" s="509"/>
      <c r="AA69" s="509"/>
      <c r="AB69" s="509"/>
      <c r="AC69" s="509"/>
      <c r="AD69" s="509"/>
      <c r="AE69" s="509"/>
      <c r="AF69" s="509"/>
      <c r="AG69" s="509"/>
      <c r="AH69" s="509"/>
      <c r="AI69" s="509"/>
      <c r="AJ69" s="509"/>
      <c r="AK69" s="509"/>
      <c r="AL69" s="509"/>
      <c r="AM69" s="509"/>
      <c r="AN69" s="509"/>
      <c r="AO69" s="509"/>
      <c r="AP69" s="509"/>
      <c r="AQ69" s="509"/>
      <c r="AR69" s="509"/>
      <c r="AS69" s="509"/>
      <c r="AT69" s="509"/>
      <c r="AU69" s="509"/>
      <c r="AV69" s="509"/>
      <c r="AW69" s="509"/>
      <c r="AX69" s="509"/>
      <c r="AY69" s="509"/>
      <c r="AZ69" s="509"/>
      <c r="BA69" s="509"/>
      <c r="BB69" s="509"/>
      <c r="BC69" s="509"/>
      <c r="BD69" s="509"/>
      <c r="BE69" s="509"/>
      <c r="BF69" s="509"/>
      <c r="BG69" s="509"/>
      <c r="BH69" s="509"/>
      <c r="BI69" s="509"/>
      <c r="BJ69" s="509"/>
      <c r="BK69" s="509"/>
    </row>
    <row r="70" s="296" customFormat="1" ht="15.75" spans="1:63">
      <c r="A70" s="470"/>
      <c r="B70" s="471"/>
      <c r="C70" s="471"/>
      <c r="D70" s="471"/>
      <c r="E70" s="472"/>
      <c r="F70" s="472"/>
      <c r="G70" s="472"/>
      <c r="H70" s="472"/>
      <c r="I70" s="472"/>
      <c r="J70" s="471"/>
      <c r="K70" s="471"/>
      <c r="L70" s="471"/>
      <c r="O70" s="509"/>
      <c r="P70" s="509"/>
      <c r="Q70" s="509"/>
      <c r="R70" s="509"/>
      <c r="S70" s="509"/>
      <c r="T70" s="509"/>
      <c r="U70" s="509"/>
      <c r="V70" s="509"/>
      <c r="W70" s="509"/>
      <c r="X70" s="509"/>
      <c r="Y70" s="509"/>
      <c r="Z70" s="509"/>
      <c r="AA70" s="509"/>
      <c r="AB70" s="509"/>
      <c r="AC70" s="509"/>
      <c r="AD70" s="509"/>
      <c r="AE70" s="509"/>
      <c r="AF70" s="509"/>
      <c r="AG70" s="509"/>
      <c r="AH70" s="509"/>
      <c r="AI70" s="509"/>
      <c r="AJ70" s="509"/>
      <c r="AK70" s="509"/>
      <c r="AL70" s="509"/>
      <c r="AM70" s="509"/>
      <c r="AN70" s="509"/>
      <c r="AO70" s="509"/>
      <c r="AP70" s="509"/>
      <c r="AQ70" s="509"/>
      <c r="AR70" s="509"/>
      <c r="AS70" s="509"/>
      <c r="AT70" s="509"/>
      <c r="AU70" s="509"/>
      <c r="AV70" s="509"/>
      <c r="AW70" s="509"/>
      <c r="AX70" s="509"/>
      <c r="AY70" s="509"/>
      <c r="AZ70" s="509"/>
      <c r="BA70" s="509"/>
      <c r="BB70" s="509"/>
      <c r="BC70" s="509"/>
      <c r="BD70" s="509"/>
      <c r="BE70" s="509"/>
      <c r="BF70" s="509"/>
      <c r="BG70" s="509"/>
      <c r="BH70" s="509"/>
      <c r="BI70" s="509"/>
      <c r="BJ70" s="509"/>
      <c r="BK70" s="509"/>
    </row>
    <row r="71" s="296" customFormat="1" ht="15.75" spans="1:63">
      <c r="A71" s="470"/>
      <c r="B71" s="471"/>
      <c r="C71" s="471"/>
      <c r="D71" s="471"/>
      <c r="E71" s="472"/>
      <c r="F71" s="472"/>
      <c r="G71" s="472"/>
      <c r="H71" s="472"/>
      <c r="I71" s="472"/>
      <c r="J71" s="471"/>
      <c r="K71" s="471"/>
      <c r="L71" s="471"/>
      <c r="O71" s="509"/>
      <c r="P71" s="509"/>
      <c r="Q71" s="509"/>
      <c r="R71" s="509"/>
      <c r="S71" s="509"/>
      <c r="T71" s="509"/>
      <c r="U71" s="509"/>
      <c r="V71" s="509"/>
      <c r="W71" s="509"/>
      <c r="X71" s="509"/>
      <c r="Y71" s="509"/>
      <c r="Z71" s="509"/>
      <c r="AA71" s="509"/>
      <c r="AB71" s="509"/>
      <c r="AC71" s="509"/>
      <c r="AD71" s="509"/>
      <c r="AE71" s="509"/>
      <c r="AF71" s="509"/>
      <c r="AG71" s="509"/>
      <c r="AH71" s="509"/>
      <c r="AI71" s="509"/>
      <c r="AJ71" s="509"/>
      <c r="AK71" s="509"/>
      <c r="AL71" s="509"/>
      <c r="AM71" s="509"/>
      <c r="AN71" s="509"/>
      <c r="AO71" s="509"/>
      <c r="AP71" s="509"/>
      <c r="AQ71" s="509"/>
      <c r="AR71" s="509"/>
      <c r="AS71" s="509"/>
      <c r="AT71" s="509"/>
      <c r="AU71" s="509"/>
      <c r="AV71" s="509"/>
      <c r="AW71" s="509"/>
      <c r="AX71" s="509"/>
      <c r="AY71" s="509"/>
      <c r="AZ71" s="509"/>
      <c r="BA71" s="509"/>
      <c r="BB71" s="509"/>
      <c r="BC71" s="509"/>
      <c r="BD71" s="509"/>
      <c r="BE71" s="509"/>
      <c r="BF71" s="509"/>
      <c r="BG71" s="509"/>
      <c r="BH71" s="509"/>
      <c r="BI71" s="509"/>
      <c r="BJ71" s="509"/>
      <c r="BK71" s="509"/>
    </row>
    <row r="72" s="296" customFormat="1" ht="15.75" spans="1:63">
      <c r="A72" s="470"/>
      <c r="B72" s="471"/>
      <c r="C72" s="471"/>
      <c r="D72" s="471"/>
      <c r="E72" s="472"/>
      <c r="F72" s="472"/>
      <c r="G72" s="472"/>
      <c r="H72" s="472"/>
      <c r="I72" s="472"/>
      <c r="J72" s="471"/>
      <c r="K72" s="471"/>
      <c r="L72" s="471"/>
      <c r="O72" s="509"/>
      <c r="P72" s="509"/>
      <c r="Q72" s="509"/>
      <c r="R72" s="509"/>
      <c r="S72" s="509"/>
      <c r="T72" s="509"/>
      <c r="U72" s="509"/>
      <c r="V72" s="509"/>
      <c r="W72" s="509"/>
      <c r="X72" s="509"/>
      <c r="Y72" s="509"/>
      <c r="Z72" s="509"/>
      <c r="AA72" s="509"/>
      <c r="AB72" s="509"/>
      <c r="AC72" s="509"/>
      <c r="AD72" s="509"/>
      <c r="AE72" s="509"/>
      <c r="AF72" s="509"/>
      <c r="AG72" s="509"/>
      <c r="AH72" s="509"/>
      <c r="AI72" s="509"/>
      <c r="AJ72" s="509"/>
      <c r="AK72" s="509"/>
      <c r="AL72" s="509"/>
      <c r="AM72" s="509"/>
      <c r="AN72" s="509"/>
      <c r="AO72" s="509"/>
      <c r="AP72" s="509"/>
      <c r="AQ72" s="509"/>
      <c r="AR72" s="509"/>
      <c r="AS72" s="509"/>
      <c r="AT72" s="509"/>
      <c r="AU72" s="509"/>
      <c r="AV72" s="509"/>
      <c r="AW72" s="509"/>
      <c r="AX72" s="509"/>
      <c r="AY72" s="509"/>
      <c r="AZ72" s="509"/>
      <c r="BA72" s="509"/>
      <c r="BB72" s="509"/>
      <c r="BC72" s="509"/>
      <c r="BD72" s="509"/>
      <c r="BE72" s="509"/>
      <c r="BF72" s="509"/>
      <c r="BG72" s="509"/>
      <c r="BH72" s="509"/>
      <c r="BI72" s="509"/>
      <c r="BJ72" s="509"/>
      <c r="BK72" s="509"/>
    </row>
    <row r="73" s="296" customFormat="1" ht="15.75" spans="1:63">
      <c r="A73" s="470"/>
      <c r="B73" s="471"/>
      <c r="C73" s="471"/>
      <c r="D73" s="471"/>
      <c r="E73" s="472"/>
      <c r="F73" s="472"/>
      <c r="G73" s="472"/>
      <c r="H73" s="472"/>
      <c r="I73" s="472"/>
      <c r="J73" s="471"/>
      <c r="K73" s="471"/>
      <c r="L73" s="471"/>
      <c r="O73" s="509"/>
      <c r="P73" s="509"/>
      <c r="Q73" s="509"/>
      <c r="R73" s="509"/>
      <c r="S73" s="509"/>
      <c r="T73" s="509"/>
      <c r="U73" s="509"/>
      <c r="V73" s="509"/>
      <c r="W73" s="509"/>
      <c r="X73" s="509"/>
      <c r="Y73" s="509"/>
      <c r="Z73" s="509"/>
      <c r="AA73" s="509"/>
      <c r="AB73" s="509"/>
      <c r="AC73" s="509"/>
      <c r="AD73" s="509"/>
      <c r="AE73" s="509"/>
      <c r="AF73" s="509"/>
      <c r="AG73" s="509"/>
      <c r="AH73" s="509"/>
      <c r="AI73" s="509"/>
      <c r="AJ73" s="509"/>
      <c r="AK73" s="509"/>
      <c r="AL73" s="509"/>
      <c r="AM73" s="509"/>
      <c r="AN73" s="509"/>
      <c r="AO73" s="509"/>
      <c r="AP73" s="509"/>
      <c r="AQ73" s="509"/>
      <c r="AR73" s="509"/>
      <c r="AS73" s="509"/>
      <c r="AT73" s="509"/>
      <c r="AU73" s="509"/>
      <c r="AV73" s="509"/>
      <c r="AW73" s="509"/>
      <c r="AX73" s="509"/>
      <c r="AY73" s="509"/>
      <c r="AZ73" s="509"/>
      <c r="BA73" s="509"/>
      <c r="BB73" s="509"/>
      <c r="BC73" s="509"/>
      <c r="BD73" s="509"/>
      <c r="BE73" s="509"/>
      <c r="BF73" s="509"/>
      <c r="BG73" s="509"/>
      <c r="BH73" s="509"/>
      <c r="BI73" s="509"/>
      <c r="BJ73" s="509"/>
      <c r="BK73" s="509"/>
    </row>
    <row r="74" s="296" customFormat="1" ht="15.75" spans="1:63">
      <c r="A74" s="470"/>
      <c r="B74" s="471"/>
      <c r="C74" s="471"/>
      <c r="D74" s="471"/>
      <c r="E74" s="472"/>
      <c r="F74" s="472"/>
      <c r="G74" s="472"/>
      <c r="H74" s="472"/>
      <c r="I74" s="472"/>
      <c r="J74" s="471"/>
      <c r="K74" s="471"/>
      <c r="L74" s="471"/>
      <c r="O74" s="509"/>
      <c r="P74" s="509"/>
      <c r="Q74" s="509"/>
      <c r="R74" s="509"/>
      <c r="S74" s="509"/>
      <c r="T74" s="509"/>
      <c r="U74" s="509"/>
      <c r="V74" s="509"/>
      <c r="W74" s="509"/>
      <c r="X74" s="509"/>
      <c r="Y74" s="509"/>
      <c r="Z74" s="509"/>
      <c r="AA74" s="509"/>
      <c r="AB74" s="509"/>
      <c r="AC74" s="509"/>
      <c r="AD74" s="509"/>
      <c r="AE74" s="509"/>
      <c r="AF74" s="509"/>
      <c r="AG74" s="509"/>
      <c r="AH74" s="509"/>
      <c r="AI74" s="509"/>
      <c r="AJ74" s="509"/>
      <c r="AK74" s="509"/>
      <c r="AL74" s="509"/>
      <c r="AM74" s="509"/>
      <c r="AN74" s="509"/>
      <c r="AO74" s="509"/>
      <c r="AP74" s="509"/>
      <c r="AQ74" s="509"/>
      <c r="AR74" s="509"/>
      <c r="AS74" s="509"/>
      <c r="AT74" s="509"/>
      <c r="AU74" s="509"/>
      <c r="AV74" s="509"/>
      <c r="AW74" s="509"/>
      <c r="AX74" s="509"/>
      <c r="AY74" s="509"/>
      <c r="AZ74" s="509"/>
      <c r="BA74" s="509"/>
      <c r="BB74" s="509"/>
      <c r="BC74" s="509"/>
      <c r="BD74" s="509"/>
      <c r="BE74" s="509"/>
      <c r="BF74" s="509"/>
      <c r="BG74" s="509"/>
      <c r="BH74" s="509"/>
      <c r="BI74" s="509"/>
      <c r="BJ74" s="509"/>
      <c r="BK74" s="509"/>
    </row>
    <row r="75" s="296" customFormat="1" ht="15.75" spans="1:63">
      <c r="A75" s="470"/>
      <c r="B75" s="471"/>
      <c r="C75" s="471"/>
      <c r="D75" s="471"/>
      <c r="E75" s="472"/>
      <c r="F75" s="472"/>
      <c r="G75" s="472"/>
      <c r="H75" s="472"/>
      <c r="I75" s="472"/>
      <c r="J75" s="471"/>
      <c r="K75" s="471"/>
      <c r="L75" s="471"/>
      <c r="O75" s="509"/>
      <c r="P75" s="509"/>
      <c r="Q75" s="509"/>
      <c r="R75" s="509"/>
      <c r="S75" s="509"/>
      <c r="T75" s="509"/>
      <c r="U75" s="509"/>
      <c r="V75" s="509"/>
      <c r="W75" s="509"/>
      <c r="X75" s="509"/>
      <c r="Y75" s="509"/>
      <c r="Z75" s="509"/>
      <c r="AA75" s="509"/>
      <c r="AB75" s="509"/>
      <c r="AC75" s="509"/>
      <c r="AD75" s="509"/>
      <c r="AE75" s="509"/>
      <c r="AF75" s="509"/>
      <c r="AG75" s="509"/>
      <c r="AH75" s="509"/>
      <c r="AI75" s="509"/>
      <c r="AJ75" s="509"/>
      <c r="AK75" s="509"/>
      <c r="AL75" s="509"/>
      <c r="AM75" s="509"/>
      <c r="AN75" s="509"/>
      <c r="AO75" s="509"/>
      <c r="AP75" s="509"/>
      <c r="AQ75" s="509"/>
      <c r="AR75" s="509"/>
      <c r="AS75" s="509"/>
      <c r="AT75" s="509"/>
      <c r="AU75" s="509"/>
      <c r="AV75" s="509"/>
      <c r="AW75" s="509"/>
      <c r="AX75" s="509"/>
      <c r="AY75" s="509"/>
      <c r="AZ75" s="509"/>
      <c r="BA75" s="509"/>
      <c r="BB75" s="509"/>
      <c r="BC75" s="509"/>
      <c r="BD75" s="509"/>
      <c r="BE75" s="509"/>
      <c r="BF75" s="509"/>
      <c r="BG75" s="509"/>
      <c r="BH75" s="509"/>
      <c r="BI75" s="509"/>
      <c r="BJ75" s="509"/>
      <c r="BK75" s="509"/>
    </row>
    <row r="76" s="296" customFormat="1" ht="15.75" spans="1:63">
      <c r="A76" s="470"/>
      <c r="B76" s="471"/>
      <c r="C76" s="471"/>
      <c r="D76" s="471"/>
      <c r="E76" s="472"/>
      <c r="F76" s="472"/>
      <c r="G76" s="472"/>
      <c r="H76" s="472"/>
      <c r="I76" s="472"/>
      <c r="J76" s="471"/>
      <c r="K76" s="471"/>
      <c r="L76" s="471"/>
      <c r="O76" s="509"/>
      <c r="P76" s="509"/>
      <c r="Q76" s="509"/>
      <c r="R76" s="509"/>
      <c r="S76" s="509"/>
      <c r="T76" s="509"/>
      <c r="U76" s="509"/>
      <c r="V76" s="509"/>
      <c r="W76" s="509"/>
      <c r="X76" s="509"/>
      <c r="Y76" s="509"/>
      <c r="Z76" s="509"/>
      <c r="AA76" s="509"/>
      <c r="AB76" s="509"/>
      <c r="AC76" s="509"/>
      <c r="AD76" s="509"/>
      <c r="AE76" s="509"/>
      <c r="AF76" s="509"/>
      <c r="AG76" s="509"/>
      <c r="AH76" s="509"/>
      <c r="AI76" s="509"/>
      <c r="AJ76" s="509"/>
      <c r="AK76" s="509"/>
      <c r="AL76" s="509"/>
      <c r="AM76" s="509"/>
      <c r="AN76" s="509"/>
      <c r="AO76" s="509"/>
      <c r="AP76" s="509"/>
      <c r="AQ76" s="509"/>
      <c r="AR76" s="509"/>
      <c r="AS76" s="509"/>
      <c r="AT76" s="509"/>
      <c r="AU76" s="509"/>
      <c r="AV76" s="509"/>
      <c r="AW76" s="509"/>
      <c r="AX76" s="509"/>
      <c r="AY76" s="509"/>
      <c r="AZ76" s="509"/>
      <c r="BA76" s="509"/>
      <c r="BB76" s="509"/>
      <c r="BC76" s="509"/>
      <c r="BD76" s="509"/>
      <c r="BE76" s="509"/>
      <c r="BF76" s="509"/>
      <c r="BG76" s="509"/>
      <c r="BH76" s="509"/>
      <c r="BI76" s="509"/>
      <c r="BJ76" s="509"/>
      <c r="BK76" s="509"/>
    </row>
    <row r="77" s="296" customFormat="1" ht="15.75" spans="1:63">
      <c r="A77" s="470"/>
      <c r="B77" s="471"/>
      <c r="C77" s="471"/>
      <c r="D77" s="471"/>
      <c r="E77" s="472"/>
      <c r="F77" s="472"/>
      <c r="G77" s="472"/>
      <c r="H77" s="472"/>
      <c r="I77" s="472"/>
      <c r="J77" s="471"/>
      <c r="K77" s="471"/>
      <c r="L77" s="471"/>
      <c r="O77" s="509"/>
      <c r="P77" s="509"/>
      <c r="Q77" s="509"/>
      <c r="R77" s="509"/>
      <c r="S77" s="509"/>
      <c r="T77" s="509"/>
      <c r="U77" s="509"/>
      <c r="V77" s="509"/>
      <c r="W77" s="509"/>
      <c r="X77" s="509"/>
      <c r="Y77" s="509"/>
      <c r="Z77" s="509"/>
      <c r="AA77" s="509"/>
      <c r="AB77" s="509"/>
      <c r="AC77" s="509"/>
      <c r="AD77" s="509"/>
      <c r="AE77" s="509"/>
      <c r="AF77" s="509"/>
      <c r="AG77" s="509"/>
      <c r="AH77" s="509"/>
      <c r="AI77" s="509"/>
      <c r="AJ77" s="509"/>
      <c r="AK77" s="509"/>
      <c r="AL77" s="509"/>
      <c r="AM77" s="509"/>
      <c r="AN77" s="509"/>
      <c r="AO77" s="509"/>
      <c r="AP77" s="509"/>
      <c r="AQ77" s="509"/>
      <c r="AR77" s="509"/>
      <c r="AS77" s="509"/>
      <c r="AT77" s="509"/>
      <c r="AU77" s="509"/>
      <c r="AV77" s="509"/>
      <c r="AW77" s="509"/>
      <c r="AX77" s="509"/>
      <c r="AY77" s="509"/>
      <c r="AZ77" s="509"/>
      <c r="BA77" s="509"/>
      <c r="BB77" s="509"/>
      <c r="BC77" s="509"/>
      <c r="BD77" s="509"/>
      <c r="BE77" s="509"/>
      <c r="BF77" s="509"/>
      <c r="BG77" s="509"/>
      <c r="BH77" s="509"/>
      <c r="BI77" s="509"/>
      <c r="BJ77" s="509"/>
      <c r="BK77" s="509"/>
    </row>
    <row r="78" s="296" customFormat="1" ht="15.75" spans="1:63">
      <c r="A78" s="470"/>
      <c r="B78" s="471"/>
      <c r="C78" s="471"/>
      <c r="D78" s="471"/>
      <c r="E78" s="472"/>
      <c r="F78" s="472"/>
      <c r="G78" s="472"/>
      <c r="H78" s="472"/>
      <c r="I78" s="472"/>
      <c r="J78" s="471"/>
      <c r="K78" s="471"/>
      <c r="L78" s="471"/>
      <c r="O78" s="509"/>
      <c r="P78" s="509"/>
      <c r="Q78" s="509"/>
      <c r="R78" s="509"/>
      <c r="S78" s="509"/>
      <c r="T78" s="509"/>
      <c r="U78" s="509"/>
      <c r="V78" s="509"/>
      <c r="W78" s="509"/>
      <c r="X78" s="509"/>
      <c r="Y78" s="509"/>
      <c r="Z78" s="509"/>
      <c r="AA78" s="509"/>
      <c r="AB78" s="509"/>
      <c r="AC78" s="509"/>
      <c r="AD78" s="509"/>
      <c r="AE78" s="509"/>
      <c r="AF78" s="509"/>
      <c r="AG78" s="509"/>
      <c r="AH78" s="509"/>
      <c r="AI78" s="509"/>
      <c r="AJ78" s="509"/>
      <c r="AK78" s="509"/>
      <c r="AL78" s="509"/>
      <c r="AM78" s="509"/>
      <c r="AN78" s="509"/>
      <c r="AO78" s="509"/>
      <c r="AP78" s="509"/>
      <c r="AQ78" s="509"/>
      <c r="AR78" s="509"/>
      <c r="AS78" s="509"/>
      <c r="AT78" s="509"/>
      <c r="AU78" s="509"/>
      <c r="AV78" s="509"/>
      <c r="AW78" s="509"/>
      <c r="AX78" s="509"/>
      <c r="AY78" s="509"/>
      <c r="AZ78" s="509"/>
      <c r="BA78" s="509"/>
      <c r="BB78" s="509"/>
      <c r="BC78" s="509"/>
      <c r="BD78" s="509"/>
      <c r="BE78" s="509"/>
      <c r="BF78" s="509"/>
      <c r="BG78" s="509"/>
      <c r="BH78" s="509"/>
      <c r="BI78" s="509"/>
      <c r="BJ78" s="509"/>
      <c r="BK78" s="509"/>
    </row>
    <row r="79" s="296" customFormat="1" ht="15.75" spans="1:63">
      <c r="A79" s="470"/>
      <c r="B79" s="471"/>
      <c r="C79" s="471"/>
      <c r="D79" s="471"/>
      <c r="E79" s="472"/>
      <c r="F79" s="472"/>
      <c r="G79" s="472"/>
      <c r="H79" s="472"/>
      <c r="I79" s="472"/>
      <c r="J79" s="471"/>
      <c r="K79" s="471"/>
      <c r="L79" s="471"/>
      <c r="O79" s="509"/>
      <c r="P79" s="509"/>
      <c r="Q79" s="509"/>
      <c r="R79" s="509"/>
      <c r="S79" s="509"/>
      <c r="T79" s="509"/>
      <c r="U79" s="509"/>
      <c r="V79" s="509"/>
      <c r="W79" s="509"/>
      <c r="X79" s="509"/>
      <c r="Y79" s="509"/>
      <c r="Z79" s="509"/>
      <c r="AA79" s="509"/>
      <c r="AB79" s="509"/>
      <c r="AC79" s="509"/>
      <c r="AD79" s="509"/>
      <c r="AE79" s="509"/>
      <c r="AF79" s="509"/>
      <c r="AG79" s="509"/>
      <c r="AH79" s="509"/>
      <c r="AI79" s="509"/>
      <c r="AJ79" s="509"/>
      <c r="AK79" s="509"/>
      <c r="AL79" s="509"/>
      <c r="AM79" s="509"/>
      <c r="AN79" s="509"/>
      <c r="AO79" s="509"/>
      <c r="AP79" s="509"/>
      <c r="AQ79" s="509"/>
      <c r="AR79" s="509"/>
      <c r="AS79" s="509"/>
      <c r="AT79" s="509"/>
      <c r="AU79" s="509"/>
      <c r="AV79" s="509"/>
      <c r="AW79" s="509"/>
      <c r="AX79" s="509"/>
      <c r="AY79" s="509"/>
      <c r="AZ79" s="509"/>
      <c r="BA79" s="509"/>
      <c r="BB79" s="509"/>
      <c r="BC79" s="509"/>
      <c r="BD79" s="509"/>
      <c r="BE79" s="509"/>
      <c r="BF79" s="509"/>
      <c r="BG79" s="509"/>
      <c r="BH79" s="509"/>
      <c r="BI79" s="509"/>
      <c r="BJ79" s="509"/>
      <c r="BK79" s="509"/>
    </row>
  </sheetData>
  <mergeCells count="34">
    <mergeCell ref="A1:L1"/>
    <mergeCell ref="A2:L2"/>
    <mergeCell ref="A3:L3"/>
    <mergeCell ref="A4:L4"/>
    <mergeCell ref="A5:M5"/>
    <mergeCell ref="A6:L6"/>
    <mergeCell ref="A7:L7"/>
    <mergeCell ref="A8:L8"/>
    <mergeCell ref="E10:I10"/>
    <mergeCell ref="A38:D38"/>
    <mergeCell ref="A40:L40"/>
    <mergeCell ref="A41:L41"/>
    <mergeCell ref="A42:L42"/>
    <mergeCell ref="A43:L43"/>
    <mergeCell ref="A44:L44"/>
    <mergeCell ref="A45:M45"/>
    <mergeCell ref="A46:L46"/>
    <mergeCell ref="A47:L47"/>
    <mergeCell ref="A48:L48"/>
    <mergeCell ref="E50:I50"/>
    <mergeCell ref="A10:A12"/>
    <mergeCell ref="A50:A52"/>
    <mergeCell ref="B10:B12"/>
    <mergeCell ref="B50:B52"/>
    <mergeCell ref="C10:C12"/>
    <mergeCell ref="C50:C52"/>
    <mergeCell ref="D10:D12"/>
    <mergeCell ref="D50:D52"/>
    <mergeCell ref="J10:J12"/>
    <mergeCell ref="J50:J52"/>
    <mergeCell ref="K10:K12"/>
    <mergeCell ref="K50:K52"/>
    <mergeCell ref="L10:L12"/>
    <mergeCell ref="L50:L52"/>
  </mergeCells>
  <printOptions horizontalCentered="1"/>
  <pageMargins left="0.01" right="0.01" top="0.5" bottom="0.01" header="0.3" footer="0.01"/>
  <pageSetup paperSize="1" scale="8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7"/>
  <sheetViews>
    <sheetView view="pageBreakPreview" zoomScaleNormal="100" workbookViewId="0">
      <selection activeCell="A1" sqref="A1:L7"/>
    </sheetView>
  </sheetViews>
  <sheetFormatPr defaultColWidth="9" defaultRowHeight="15"/>
  <cols>
    <col min="1" max="1" width="3.875" style="455" customWidth="1"/>
    <col min="2" max="2" width="19.375" style="455" customWidth="1"/>
    <col min="3" max="3" width="19.875" style="455" customWidth="1"/>
    <col min="4" max="4" width="26.625" style="455" customWidth="1"/>
    <col min="5" max="9" width="10" style="455" customWidth="1"/>
    <col min="10" max="11" width="12.625" style="455" customWidth="1"/>
    <col min="12" max="12" width="11.625" style="455" customWidth="1"/>
    <col min="13" max="256" width="9" style="455"/>
    <col min="257" max="257" width="2.75" style="455" customWidth="1"/>
    <col min="258" max="258" width="5.75" style="455" customWidth="1"/>
    <col min="259" max="259" width="18.375" style="455" customWidth="1"/>
    <col min="260" max="260" width="17.125" style="455" customWidth="1"/>
    <col min="261" max="261" width="30.125" style="455" customWidth="1"/>
    <col min="262" max="266" width="7.125" style="455" customWidth="1"/>
    <col min="267" max="267" width="16.125" style="455" customWidth="1"/>
    <col min="268" max="268" width="10.75" style="455" customWidth="1"/>
    <col min="269" max="512" width="9" style="455"/>
    <col min="513" max="513" width="2.75" style="455" customWidth="1"/>
    <col min="514" max="514" width="5.75" style="455" customWidth="1"/>
    <col min="515" max="515" width="18.375" style="455" customWidth="1"/>
    <col min="516" max="516" width="17.125" style="455" customWidth="1"/>
    <col min="517" max="517" width="30.125" style="455" customWidth="1"/>
    <col min="518" max="522" width="7.125" style="455" customWidth="1"/>
    <col min="523" max="523" width="16.125" style="455" customWidth="1"/>
    <col min="524" max="524" width="10.75" style="455" customWidth="1"/>
    <col min="525" max="768" width="9" style="455"/>
    <col min="769" max="769" width="2.75" style="455" customWidth="1"/>
    <col min="770" max="770" width="5.75" style="455" customWidth="1"/>
    <col min="771" max="771" width="18.375" style="455" customWidth="1"/>
    <col min="772" max="772" width="17.125" style="455" customWidth="1"/>
    <col min="773" max="773" width="30.125" style="455" customWidth="1"/>
    <col min="774" max="778" width="7.125" style="455" customWidth="1"/>
    <col min="779" max="779" width="16.125" style="455" customWidth="1"/>
    <col min="780" max="780" width="10.75" style="455" customWidth="1"/>
    <col min="781" max="1024" width="9" style="455"/>
    <col min="1025" max="1025" width="2.75" style="455" customWidth="1"/>
    <col min="1026" max="1026" width="5.75" style="455" customWidth="1"/>
    <col min="1027" max="1027" width="18.375" style="455" customWidth="1"/>
    <col min="1028" max="1028" width="17.125" style="455" customWidth="1"/>
    <col min="1029" max="1029" width="30.125" style="455" customWidth="1"/>
    <col min="1030" max="1034" width="7.125" style="455" customWidth="1"/>
    <col min="1035" max="1035" width="16.125" style="455" customWidth="1"/>
    <col min="1036" max="1036" width="10.75" style="455" customWidth="1"/>
    <col min="1037" max="1280" width="9" style="455"/>
    <col min="1281" max="1281" width="2.75" style="455" customWidth="1"/>
    <col min="1282" max="1282" width="5.75" style="455" customWidth="1"/>
    <col min="1283" max="1283" width="18.375" style="455" customWidth="1"/>
    <col min="1284" max="1284" width="17.125" style="455" customWidth="1"/>
    <col min="1285" max="1285" width="30.125" style="455" customWidth="1"/>
    <col min="1286" max="1290" width="7.125" style="455" customWidth="1"/>
    <col min="1291" max="1291" width="16.125" style="455" customWidth="1"/>
    <col min="1292" max="1292" width="10.75" style="455" customWidth="1"/>
    <col min="1293" max="1536" width="9" style="455"/>
    <col min="1537" max="1537" width="2.75" style="455" customWidth="1"/>
    <col min="1538" max="1538" width="5.75" style="455" customWidth="1"/>
    <col min="1539" max="1539" width="18.375" style="455" customWidth="1"/>
    <col min="1540" max="1540" width="17.125" style="455" customWidth="1"/>
    <col min="1541" max="1541" width="30.125" style="455" customWidth="1"/>
    <col min="1542" max="1546" width="7.125" style="455" customWidth="1"/>
    <col min="1547" max="1547" width="16.125" style="455" customWidth="1"/>
    <col min="1548" max="1548" width="10.75" style="455" customWidth="1"/>
    <col min="1549" max="1792" width="9" style="455"/>
    <col min="1793" max="1793" width="2.75" style="455" customWidth="1"/>
    <col min="1794" max="1794" width="5.75" style="455" customWidth="1"/>
    <col min="1795" max="1795" width="18.375" style="455" customWidth="1"/>
    <col min="1796" max="1796" width="17.125" style="455" customWidth="1"/>
    <col min="1797" max="1797" width="30.125" style="455" customWidth="1"/>
    <col min="1798" max="1802" width="7.125" style="455" customWidth="1"/>
    <col min="1803" max="1803" width="16.125" style="455" customWidth="1"/>
    <col min="1804" max="1804" width="10.75" style="455" customWidth="1"/>
    <col min="1805" max="2048" width="9" style="455"/>
    <col min="2049" max="2049" width="2.75" style="455" customWidth="1"/>
    <col min="2050" max="2050" width="5.75" style="455" customWidth="1"/>
    <col min="2051" max="2051" width="18.375" style="455" customWidth="1"/>
    <col min="2052" max="2052" width="17.125" style="455" customWidth="1"/>
    <col min="2053" max="2053" width="30.125" style="455" customWidth="1"/>
    <col min="2054" max="2058" width="7.125" style="455" customWidth="1"/>
    <col min="2059" max="2059" width="16.125" style="455" customWidth="1"/>
    <col min="2060" max="2060" width="10.75" style="455" customWidth="1"/>
    <col min="2061" max="2304" width="9" style="455"/>
    <col min="2305" max="2305" width="2.75" style="455" customWidth="1"/>
    <col min="2306" max="2306" width="5.75" style="455" customWidth="1"/>
    <col min="2307" max="2307" width="18.375" style="455" customWidth="1"/>
    <col min="2308" max="2308" width="17.125" style="455" customWidth="1"/>
    <col min="2309" max="2309" width="30.125" style="455" customWidth="1"/>
    <col min="2310" max="2314" width="7.125" style="455" customWidth="1"/>
    <col min="2315" max="2315" width="16.125" style="455" customWidth="1"/>
    <col min="2316" max="2316" width="10.75" style="455" customWidth="1"/>
    <col min="2317" max="2560" width="9" style="455"/>
    <col min="2561" max="2561" width="2.75" style="455" customWidth="1"/>
    <col min="2562" max="2562" width="5.75" style="455" customWidth="1"/>
    <col min="2563" max="2563" width="18.375" style="455" customWidth="1"/>
    <col min="2564" max="2564" width="17.125" style="455" customWidth="1"/>
    <col min="2565" max="2565" width="30.125" style="455" customWidth="1"/>
    <col min="2566" max="2570" width="7.125" style="455" customWidth="1"/>
    <col min="2571" max="2571" width="16.125" style="455" customWidth="1"/>
    <col min="2572" max="2572" width="10.75" style="455" customWidth="1"/>
    <col min="2573" max="2816" width="9" style="455"/>
    <col min="2817" max="2817" width="2.75" style="455" customWidth="1"/>
    <col min="2818" max="2818" width="5.75" style="455" customWidth="1"/>
    <col min="2819" max="2819" width="18.375" style="455" customWidth="1"/>
    <col min="2820" max="2820" width="17.125" style="455" customWidth="1"/>
    <col min="2821" max="2821" width="30.125" style="455" customWidth="1"/>
    <col min="2822" max="2826" width="7.125" style="455" customWidth="1"/>
    <col min="2827" max="2827" width="16.125" style="455" customWidth="1"/>
    <col min="2828" max="2828" width="10.75" style="455" customWidth="1"/>
    <col min="2829" max="3072" width="9" style="455"/>
    <col min="3073" max="3073" width="2.75" style="455" customWidth="1"/>
    <col min="3074" max="3074" width="5.75" style="455" customWidth="1"/>
    <col min="3075" max="3075" width="18.375" style="455" customWidth="1"/>
    <col min="3076" max="3076" width="17.125" style="455" customWidth="1"/>
    <col min="3077" max="3077" width="30.125" style="455" customWidth="1"/>
    <col min="3078" max="3082" width="7.125" style="455" customWidth="1"/>
    <col min="3083" max="3083" width="16.125" style="455" customWidth="1"/>
    <col min="3084" max="3084" width="10.75" style="455" customWidth="1"/>
    <col min="3085" max="3328" width="9" style="455"/>
    <col min="3329" max="3329" width="2.75" style="455" customWidth="1"/>
    <col min="3330" max="3330" width="5.75" style="455" customWidth="1"/>
    <col min="3331" max="3331" width="18.375" style="455" customWidth="1"/>
    <col min="3332" max="3332" width="17.125" style="455" customWidth="1"/>
    <col min="3333" max="3333" width="30.125" style="455" customWidth="1"/>
    <col min="3334" max="3338" width="7.125" style="455" customWidth="1"/>
    <col min="3339" max="3339" width="16.125" style="455" customWidth="1"/>
    <col min="3340" max="3340" width="10.75" style="455" customWidth="1"/>
    <col min="3341" max="3584" width="9" style="455"/>
    <col min="3585" max="3585" width="2.75" style="455" customWidth="1"/>
    <col min="3586" max="3586" width="5.75" style="455" customWidth="1"/>
    <col min="3587" max="3587" width="18.375" style="455" customWidth="1"/>
    <col min="3588" max="3588" width="17.125" style="455" customWidth="1"/>
    <col min="3589" max="3589" width="30.125" style="455" customWidth="1"/>
    <col min="3590" max="3594" width="7.125" style="455" customWidth="1"/>
    <col min="3595" max="3595" width="16.125" style="455" customWidth="1"/>
    <col min="3596" max="3596" width="10.75" style="455" customWidth="1"/>
    <col min="3597" max="3840" width="9" style="455"/>
    <col min="3841" max="3841" width="2.75" style="455" customWidth="1"/>
    <col min="3842" max="3842" width="5.75" style="455" customWidth="1"/>
    <col min="3843" max="3843" width="18.375" style="455" customWidth="1"/>
    <col min="3844" max="3844" width="17.125" style="455" customWidth="1"/>
    <col min="3845" max="3845" width="30.125" style="455" customWidth="1"/>
    <col min="3846" max="3850" width="7.125" style="455" customWidth="1"/>
    <col min="3851" max="3851" width="16.125" style="455" customWidth="1"/>
    <col min="3852" max="3852" width="10.75" style="455" customWidth="1"/>
    <col min="3853" max="4096" width="9" style="455"/>
    <col min="4097" max="4097" width="2.75" style="455" customWidth="1"/>
    <col min="4098" max="4098" width="5.75" style="455" customWidth="1"/>
    <col min="4099" max="4099" width="18.375" style="455" customWidth="1"/>
    <col min="4100" max="4100" width="17.125" style="455" customWidth="1"/>
    <col min="4101" max="4101" width="30.125" style="455" customWidth="1"/>
    <col min="4102" max="4106" width="7.125" style="455" customWidth="1"/>
    <col min="4107" max="4107" width="16.125" style="455" customWidth="1"/>
    <col min="4108" max="4108" width="10.75" style="455" customWidth="1"/>
    <col min="4109" max="4352" width="9" style="455"/>
    <col min="4353" max="4353" width="2.75" style="455" customWidth="1"/>
    <col min="4354" max="4354" width="5.75" style="455" customWidth="1"/>
    <col min="4355" max="4355" width="18.375" style="455" customWidth="1"/>
    <col min="4356" max="4356" width="17.125" style="455" customWidth="1"/>
    <col min="4357" max="4357" width="30.125" style="455" customWidth="1"/>
    <col min="4358" max="4362" width="7.125" style="455" customWidth="1"/>
    <col min="4363" max="4363" width="16.125" style="455" customWidth="1"/>
    <col min="4364" max="4364" width="10.75" style="455" customWidth="1"/>
    <col min="4365" max="4608" width="9" style="455"/>
    <col min="4609" max="4609" width="2.75" style="455" customWidth="1"/>
    <col min="4610" max="4610" width="5.75" style="455" customWidth="1"/>
    <col min="4611" max="4611" width="18.375" style="455" customWidth="1"/>
    <col min="4612" max="4612" width="17.125" style="455" customWidth="1"/>
    <col min="4613" max="4613" width="30.125" style="455" customWidth="1"/>
    <col min="4614" max="4618" width="7.125" style="455" customWidth="1"/>
    <col min="4619" max="4619" width="16.125" style="455" customWidth="1"/>
    <col min="4620" max="4620" width="10.75" style="455" customWidth="1"/>
    <col min="4621" max="4864" width="9" style="455"/>
    <col min="4865" max="4865" width="2.75" style="455" customWidth="1"/>
    <col min="4866" max="4866" width="5.75" style="455" customWidth="1"/>
    <col min="4867" max="4867" width="18.375" style="455" customWidth="1"/>
    <col min="4868" max="4868" width="17.125" style="455" customWidth="1"/>
    <col min="4869" max="4869" width="30.125" style="455" customWidth="1"/>
    <col min="4870" max="4874" width="7.125" style="455" customWidth="1"/>
    <col min="4875" max="4875" width="16.125" style="455" customWidth="1"/>
    <col min="4876" max="4876" width="10.75" style="455" customWidth="1"/>
    <col min="4877" max="5120" width="9" style="455"/>
    <col min="5121" max="5121" width="2.75" style="455" customWidth="1"/>
    <col min="5122" max="5122" width="5.75" style="455" customWidth="1"/>
    <col min="5123" max="5123" width="18.375" style="455" customWidth="1"/>
    <col min="5124" max="5124" width="17.125" style="455" customWidth="1"/>
    <col min="5125" max="5125" width="30.125" style="455" customWidth="1"/>
    <col min="5126" max="5130" width="7.125" style="455" customWidth="1"/>
    <col min="5131" max="5131" width="16.125" style="455" customWidth="1"/>
    <col min="5132" max="5132" width="10.75" style="455" customWidth="1"/>
    <col min="5133" max="5376" width="9" style="455"/>
    <col min="5377" max="5377" width="2.75" style="455" customWidth="1"/>
    <col min="5378" max="5378" width="5.75" style="455" customWidth="1"/>
    <col min="5379" max="5379" width="18.375" style="455" customWidth="1"/>
    <col min="5380" max="5380" width="17.125" style="455" customWidth="1"/>
    <col min="5381" max="5381" width="30.125" style="455" customWidth="1"/>
    <col min="5382" max="5386" width="7.125" style="455" customWidth="1"/>
    <col min="5387" max="5387" width="16.125" style="455" customWidth="1"/>
    <col min="5388" max="5388" width="10.75" style="455" customWidth="1"/>
    <col min="5389" max="5632" width="9" style="455"/>
    <col min="5633" max="5633" width="2.75" style="455" customWidth="1"/>
    <col min="5634" max="5634" width="5.75" style="455" customWidth="1"/>
    <col min="5635" max="5635" width="18.375" style="455" customWidth="1"/>
    <col min="5636" max="5636" width="17.125" style="455" customWidth="1"/>
    <col min="5637" max="5637" width="30.125" style="455" customWidth="1"/>
    <col min="5638" max="5642" width="7.125" style="455" customWidth="1"/>
    <col min="5643" max="5643" width="16.125" style="455" customWidth="1"/>
    <col min="5644" max="5644" width="10.75" style="455" customWidth="1"/>
    <col min="5645" max="5888" width="9" style="455"/>
    <col min="5889" max="5889" width="2.75" style="455" customWidth="1"/>
    <col min="5890" max="5890" width="5.75" style="455" customWidth="1"/>
    <col min="5891" max="5891" width="18.375" style="455" customWidth="1"/>
    <col min="5892" max="5892" width="17.125" style="455" customWidth="1"/>
    <col min="5893" max="5893" width="30.125" style="455" customWidth="1"/>
    <col min="5894" max="5898" width="7.125" style="455" customWidth="1"/>
    <col min="5899" max="5899" width="16.125" style="455" customWidth="1"/>
    <col min="5900" max="5900" width="10.75" style="455" customWidth="1"/>
    <col min="5901" max="6144" width="9" style="455"/>
    <col min="6145" max="6145" width="2.75" style="455" customWidth="1"/>
    <col min="6146" max="6146" width="5.75" style="455" customWidth="1"/>
    <col min="6147" max="6147" width="18.375" style="455" customWidth="1"/>
    <col min="6148" max="6148" width="17.125" style="455" customWidth="1"/>
    <col min="6149" max="6149" width="30.125" style="455" customWidth="1"/>
    <col min="6150" max="6154" width="7.125" style="455" customWidth="1"/>
    <col min="6155" max="6155" width="16.125" style="455" customWidth="1"/>
    <col min="6156" max="6156" width="10.75" style="455" customWidth="1"/>
    <col min="6157" max="6400" width="9" style="455"/>
    <col min="6401" max="6401" width="2.75" style="455" customWidth="1"/>
    <col min="6402" max="6402" width="5.75" style="455" customWidth="1"/>
    <col min="6403" max="6403" width="18.375" style="455" customWidth="1"/>
    <col min="6404" max="6404" width="17.125" style="455" customWidth="1"/>
    <col min="6405" max="6405" width="30.125" style="455" customWidth="1"/>
    <col min="6406" max="6410" width="7.125" style="455" customWidth="1"/>
    <col min="6411" max="6411" width="16.125" style="455" customWidth="1"/>
    <col min="6412" max="6412" width="10.75" style="455" customWidth="1"/>
    <col min="6413" max="6656" width="9" style="455"/>
    <col min="6657" max="6657" width="2.75" style="455" customWidth="1"/>
    <col min="6658" max="6658" width="5.75" style="455" customWidth="1"/>
    <col min="6659" max="6659" width="18.375" style="455" customWidth="1"/>
    <col min="6660" max="6660" width="17.125" style="455" customWidth="1"/>
    <col min="6661" max="6661" width="30.125" style="455" customWidth="1"/>
    <col min="6662" max="6666" width="7.125" style="455" customWidth="1"/>
    <col min="6667" max="6667" width="16.125" style="455" customWidth="1"/>
    <col min="6668" max="6668" width="10.75" style="455" customWidth="1"/>
    <col min="6669" max="6912" width="9" style="455"/>
    <col min="6913" max="6913" width="2.75" style="455" customWidth="1"/>
    <col min="6914" max="6914" width="5.75" style="455" customWidth="1"/>
    <col min="6915" max="6915" width="18.375" style="455" customWidth="1"/>
    <col min="6916" max="6916" width="17.125" style="455" customWidth="1"/>
    <col min="6917" max="6917" width="30.125" style="455" customWidth="1"/>
    <col min="6918" max="6922" width="7.125" style="455" customWidth="1"/>
    <col min="6923" max="6923" width="16.125" style="455" customWidth="1"/>
    <col min="6924" max="6924" width="10.75" style="455" customWidth="1"/>
    <col min="6925" max="7168" width="9" style="455"/>
    <col min="7169" max="7169" width="2.75" style="455" customWidth="1"/>
    <col min="7170" max="7170" width="5.75" style="455" customWidth="1"/>
    <col min="7171" max="7171" width="18.375" style="455" customWidth="1"/>
    <col min="7172" max="7172" width="17.125" style="455" customWidth="1"/>
    <col min="7173" max="7173" width="30.125" style="455" customWidth="1"/>
    <col min="7174" max="7178" width="7.125" style="455" customWidth="1"/>
    <col min="7179" max="7179" width="16.125" style="455" customWidth="1"/>
    <col min="7180" max="7180" width="10.75" style="455" customWidth="1"/>
    <col min="7181" max="7424" width="9" style="455"/>
    <col min="7425" max="7425" width="2.75" style="455" customWidth="1"/>
    <col min="7426" max="7426" width="5.75" style="455" customWidth="1"/>
    <col min="7427" max="7427" width="18.375" style="455" customWidth="1"/>
    <col min="7428" max="7428" width="17.125" style="455" customWidth="1"/>
    <col min="7429" max="7429" width="30.125" style="455" customWidth="1"/>
    <col min="7430" max="7434" width="7.125" style="455" customWidth="1"/>
    <col min="7435" max="7435" width="16.125" style="455" customWidth="1"/>
    <col min="7436" max="7436" width="10.75" style="455" customWidth="1"/>
    <col min="7437" max="7680" width="9" style="455"/>
    <col min="7681" max="7681" width="2.75" style="455" customWidth="1"/>
    <col min="7682" max="7682" width="5.75" style="455" customWidth="1"/>
    <col min="7683" max="7683" width="18.375" style="455" customWidth="1"/>
    <col min="7684" max="7684" width="17.125" style="455" customWidth="1"/>
    <col min="7685" max="7685" width="30.125" style="455" customWidth="1"/>
    <col min="7686" max="7690" width="7.125" style="455" customWidth="1"/>
    <col min="7691" max="7691" width="16.125" style="455" customWidth="1"/>
    <col min="7692" max="7692" width="10.75" style="455" customWidth="1"/>
    <col min="7693" max="7936" width="9" style="455"/>
    <col min="7937" max="7937" width="2.75" style="455" customWidth="1"/>
    <col min="7938" max="7938" width="5.75" style="455" customWidth="1"/>
    <col min="7939" max="7939" width="18.375" style="455" customWidth="1"/>
    <col min="7940" max="7940" width="17.125" style="455" customWidth="1"/>
    <col min="7941" max="7941" width="30.125" style="455" customWidth="1"/>
    <col min="7942" max="7946" width="7.125" style="455" customWidth="1"/>
    <col min="7947" max="7947" width="16.125" style="455" customWidth="1"/>
    <col min="7948" max="7948" width="10.75" style="455" customWidth="1"/>
    <col min="7949" max="8192" width="9" style="455"/>
    <col min="8193" max="8193" width="2.75" style="455" customWidth="1"/>
    <col min="8194" max="8194" width="5.75" style="455" customWidth="1"/>
    <col min="8195" max="8195" width="18.375" style="455" customWidth="1"/>
    <col min="8196" max="8196" width="17.125" style="455" customWidth="1"/>
    <col min="8197" max="8197" width="30.125" style="455" customWidth="1"/>
    <col min="8198" max="8202" width="7.125" style="455" customWidth="1"/>
    <col min="8203" max="8203" width="16.125" style="455" customWidth="1"/>
    <col min="8204" max="8204" width="10.75" style="455" customWidth="1"/>
    <col min="8205" max="8448" width="9" style="455"/>
    <col min="8449" max="8449" width="2.75" style="455" customWidth="1"/>
    <col min="8450" max="8450" width="5.75" style="455" customWidth="1"/>
    <col min="8451" max="8451" width="18.375" style="455" customWidth="1"/>
    <col min="8452" max="8452" width="17.125" style="455" customWidth="1"/>
    <col min="8453" max="8453" width="30.125" style="455" customWidth="1"/>
    <col min="8454" max="8458" width="7.125" style="455" customWidth="1"/>
    <col min="8459" max="8459" width="16.125" style="455" customWidth="1"/>
    <col min="8460" max="8460" width="10.75" style="455" customWidth="1"/>
    <col min="8461" max="8704" width="9" style="455"/>
    <col min="8705" max="8705" width="2.75" style="455" customWidth="1"/>
    <col min="8706" max="8706" width="5.75" style="455" customWidth="1"/>
    <col min="8707" max="8707" width="18.375" style="455" customWidth="1"/>
    <col min="8708" max="8708" width="17.125" style="455" customWidth="1"/>
    <col min="8709" max="8709" width="30.125" style="455" customWidth="1"/>
    <col min="8710" max="8714" width="7.125" style="455" customWidth="1"/>
    <col min="8715" max="8715" width="16.125" style="455" customWidth="1"/>
    <col min="8716" max="8716" width="10.75" style="455" customWidth="1"/>
    <col min="8717" max="8960" width="9" style="455"/>
    <col min="8961" max="8961" width="2.75" style="455" customWidth="1"/>
    <col min="8962" max="8962" width="5.75" style="455" customWidth="1"/>
    <col min="8963" max="8963" width="18.375" style="455" customWidth="1"/>
    <col min="8964" max="8964" width="17.125" style="455" customWidth="1"/>
    <col min="8965" max="8965" width="30.125" style="455" customWidth="1"/>
    <col min="8966" max="8970" width="7.125" style="455" customWidth="1"/>
    <col min="8971" max="8971" width="16.125" style="455" customWidth="1"/>
    <col min="8972" max="8972" width="10.75" style="455" customWidth="1"/>
    <col min="8973" max="9216" width="9" style="455"/>
    <col min="9217" max="9217" width="2.75" style="455" customWidth="1"/>
    <col min="9218" max="9218" width="5.75" style="455" customWidth="1"/>
    <col min="9219" max="9219" width="18.375" style="455" customWidth="1"/>
    <col min="9220" max="9220" width="17.125" style="455" customWidth="1"/>
    <col min="9221" max="9221" width="30.125" style="455" customWidth="1"/>
    <col min="9222" max="9226" width="7.125" style="455" customWidth="1"/>
    <col min="9227" max="9227" width="16.125" style="455" customWidth="1"/>
    <col min="9228" max="9228" width="10.75" style="455" customWidth="1"/>
    <col min="9229" max="9472" width="9" style="455"/>
    <col min="9473" max="9473" width="2.75" style="455" customWidth="1"/>
    <col min="9474" max="9474" width="5.75" style="455" customWidth="1"/>
    <col min="9475" max="9475" width="18.375" style="455" customWidth="1"/>
    <col min="9476" max="9476" width="17.125" style="455" customWidth="1"/>
    <col min="9477" max="9477" width="30.125" style="455" customWidth="1"/>
    <col min="9478" max="9482" width="7.125" style="455" customWidth="1"/>
    <col min="9483" max="9483" width="16.125" style="455" customWidth="1"/>
    <col min="9484" max="9484" width="10.75" style="455" customWidth="1"/>
    <col min="9485" max="9728" width="9" style="455"/>
    <col min="9729" max="9729" width="2.75" style="455" customWidth="1"/>
    <col min="9730" max="9730" width="5.75" style="455" customWidth="1"/>
    <col min="9731" max="9731" width="18.375" style="455" customWidth="1"/>
    <col min="9732" max="9732" width="17.125" style="455" customWidth="1"/>
    <col min="9733" max="9733" width="30.125" style="455" customWidth="1"/>
    <col min="9734" max="9738" width="7.125" style="455" customWidth="1"/>
    <col min="9739" max="9739" width="16.125" style="455" customWidth="1"/>
    <col min="9740" max="9740" width="10.75" style="455" customWidth="1"/>
    <col min="9741" max="9984" width="9" style="455"/>
    <col min="9985" max="9985" width="2.75" style="455" customWidth="1"/>
    <col min="9986" max="9986" width="5.75" style="455" customWidth="1"/>
    <col min="9987" max="9987" width="18.375" style="455" customWidth="1"/>
    <col min="9988" max="9988" width="17.125" style="455" customWidth="1"/>
    <col min="9989" max="9989" width="30.125" style="455" customWidth="1"/>
    <col min="9990" max="9994" width="7.125" style="455" customWidth="1"/>
    <col min="9995" max="9995" width="16.125" style="455" customWidth="1"/>
    <col min="9996" max="9996" width="10.75" style="455" customWidth="1"/>
    <col min="9997" max="10240" width="9" style="455"/>
    <col min="10241" max="10241" width="2.75" style="455" customWidth="1"/>
    <col min="10242" max="10242" width="5.75" style="455" customWidth="1"/>
    <col min="10243" max="10243" width="18.375" style="455" customWidth="1"/>
    <col min="10244" max="10244" width="17.125" style="455" customWidth="1"/>
    <col min="10245" max="10245" width="30.125" style="455" customWidth="1"/>
    <col min="10246" max="10250" width="7.125" style="455" customWidth="1"/>
    <col min="10251" max="10251" width="16.125" style="455" customWidth="1"/>
    <col min="10252" max="10252" width="10.75" style="455" customWidth="1"/>
    <col min="10253" max="10496" width="9" style="455"/>
    <col min="10497" max="10497" width="2.75" style="455" customWidth="1"/>
    <col min="10498" max="10498" width="5.75" style="455" customWidth="1"/>
    <col min="10499" max="10499" width="18.375" style="455" customWidth="1"/>
    <col min="10500" max="10500" width="17.125" style="455" customWidth="1"/>
    <col min="10501" max="10501" width="30.125" style="455" customWidth="1"/>
    <col min="10502" max="10506" width="7.125" style="455" customWidth="1"/>
    <col min="10507" max="10507" width="16.125" style="455" customWidth="1"/>
    <col min="10508" max="10508" width="10.75" style="455" customWidth="1"/>
    <col min="10509" max="10752" width="9" style="455"/>
    <col min="10753" max="10753" width="2.75" style="455" customWidth="1"/>
    <col min="10754" max="10754" width="5.75" style="455" customWidth="1"/>
    <col min="10755" max="10755" width="18.375" style="455" customWidth="1"/>
    <col min="10756" max="10756" width="17.125" style="455" customWidth="1"/>
    <col min="10757" max="10757" width="30.125" style="455" customWidth="1"/>
    <col min="10758" max="10762" width="7.125" style="455" customWidth="1"/>
    <col min="10763" max="10763" width="16.125" style="455" customWidth="1"/>
    <col min="10764" max="10764" width="10.75" style="455" customWidth="1"/>
    <col min="10765" max="11008" width="9" style="455"/>
    <col min="11009" max="11009" width="2.75" style="455" customWidth="1"/>
    <col min="11010" max="11010" width="5.75" style="455" customWidth="1"/>
    <col min="11011" max="11011" width="18.375" style="455" customWidth="1"/>
    <col min="11012" max="11012" width="17.125" style="455" customWidth="1"/>
    <col min="11013" max="11013" width="30.125" style="455" customWidth="1"/>
    <col min="11014" max="11018" width="7.125" style="455" customWidth="1"/>
    <col min="11019" max="11019" width="16.125" style="455" customWidth="1"/>
    <col min="11020" max="11020" width="10.75" style="455" customWidth="1"/>
    <col min="11021" max="11264" width="9" style="455"/>
    <col min="11265" max="11265" width="2.75" style="455" customWidth="1"/>
    <col min="11266" max="11266" width="5.75" style="455" customWidth="1"/>
    <col min="11267" max="11267" width="18.375" style="455" customWidth="1"/>
    <col min="11268" max="11268" width="17.125" style="455" customWidth="1"/>
    <col min="11269" max="11269" width="30.125" style="455" customWidth="1"/>
    <col min="11270" max="11274" width="7.125" style="455" customWidth="1"/>
    <col min="11275" max="11275" width="16.125" style="455" customWidth="1"/>
    <col min="11276" max="11276" width="10.75" style="455" customWidth="1"/>
    <col min="11277" max="11520" width="9" style="455"/>
    <col min="11521" max="11521" width="2.75" style="455" customWidth="1"/>
    <col min="11522" max="11522" width="5.75" style="455" customWidth="1"/>
    <col min="11523" max="11523" width="18.375" style="455" customWidth="1"/>
    <col min="11524" max="11524" width="17.125" style="455" customWidth="1"/>
    <col min="11525" max="11525" width="30.125" style="455" customWidth="1"/>
    <col min="11526" max="11530" width="7.125" style="455" customWidth="1"/>
    <col min="11531" max="11531" width="16.125" style="455" customWidth="1"/>
    <col min="11532" max="11532" width="10.75" style="455" customWidth="1"/>
    <col min="11533" max="11776" width="9" style="455"/>
    <col min="11777" max="11777" width="2.75" style="455" customWidth="1"/>
    <col min="11778" max="11778" width="5.75" style="455" customWidth="1"/>
    <col min="11779" max="11779" width="18.375" style="455" customWidth="1"/>
    <col min="11780" max="11780" width="17.125" style="455" customWidth="1"/>
    <col min="11781" max="11781" width="30.125" style="455" customWidth="1"/>
    <col min="11782" max="11786" width="7.125" style="455" customWidth="1"/>
    <col min="11787" max="11787" width="16.125" style="455" customWidth="1"/>
    <col min="11788" max="11788" width="10.75" style="455" customWidth="1"/>
    <col min="11789" max="12032" width="9" style="455"/>
    <col min="12033" max="12033" width="2.75" style="455" customWidth="1"/>
    <col min="12034" max="12034" width="5.75" style="455" customWidth="1"/>
    <col min="12035" max="12035" width="18.375" style="455" customWidth="1"/>
    <col min="12036" max="12036" width="17.125" style="455" customWidth="1"/>
    <col min="12037" max="12037" width="30.125" style="455" customWidth="1"/>
    <col min="12038" max="12042" width="7.125" style="455" customWidth="1"/>
    <col min="12043" max="12043" width="16.125" style="455" customWidth="1"/>
    <col min="12044" max="12044" width="10.75" style="455" customWidth="1"/>
    <col min="12045" max="12288" width="9" style="455"/>
    <col min="12289" max="12289" width="2.75" style="455" customWidth="1"/>
    <col min="12290" max="12290" width="5.75" style="455" customWidth="1"/>
    <col min="12291" max="12291" width="18.375" style="455" customWidth="1"/>
    <col min="12292" max="12292" width="17.125" style="455" customWidth="1"/>
    <col min="12293" max="12293" width="30.125" style="455" customWidth="1"/>
    <col min="12294" max="12298" width="7.125" style="455" customWidth="1"/>
    <col min="12299" max="12299" width="16.125" style="455" customWidth="1"/>
    <col min="12300" max="12300" width="10.75" style="455" customWidth="1"/>
    <col min="12301" max="12544" width="9" style="455"/>
    <col min="12545" max="12545" width="2.75" style="455" customWidth="1"/>
    <col min="12546" max="12546" width="5.75" style="455" customWidth="1"/>
    <col min="12547" max="12547" width="18.375" style="455" customWidth="1"/>
    <col min="12548" max="12548" width="17.125" style="455" customWidth="1"/>
    <col min="12549" max="12549" width="30.125" style="455" customWidth="1"/>
    <col min="12550" max="12554" width="7.125" style="455" customWidth="1"/>
    <col min="12555" max="12555" width="16.125" style="455" customWidth="1"/>
    <col min="12556" max="12556" width="10.75" style="455" customWidth="1"/>
    <col min="12557" max="12800" width="9" style="455"/>
    <col min="12801" max="12801" width="2.75" style="455" customWidth="1"/>
    <col min="12802" max="12802" width="5.75" style="455" customWidth="1"/>
    <col min="12803" max="12803" width="18.375" style="455" customWidth="1"/>
    <col min="12804" max="12804" width="17.125" style="455" customWidth="1"/>
    <col min="12805" max="12805" width="30.125" style="455" customWidth="1"/>
    <col min="12806" max="12810" width="7.125" style="455" customWidth="1"/>
    <col min="12811" max="12811" width="16.125" style="455" customWidth="1"/>
    <col min="12812" max="12812" width="10.75" style="455" customWidth="1"/>
    <col min="12813" max="13056" width="9" style="455"/>
    <col min="13057" max="13057" width="2.75" style="455" customWidth="1"/>
    <col min="13058" max="13058" width="5.75" style="455" customWidth="1"/>
    <col min="13059" max="13059" width="18.375" style="455" customWidth="1"/>
    <col min="13060" max="13060" width="17.125" style="455" customWidth="1"/>
    <col min="13061" max="13061" width="30.125" style="455" customWidth="1"/>
    <col min="13062" max="13066" width="7.125" style="455" customWidth="1"/>
    <col min="13067" max="13067" width="16.125" style="455" customWidth="1"/>
    <col min="13068" max="13068" width="10.75" style="455" customWidth="1"/>
    <col min="13069" max="13312" width="9" style="455"/>
    <col min="13313" max="13313" width="2.75" style="455" customWidth="1"/>
    <col min="13314" max="13314" width="5.75" style="455" customWidth="1"/>
    <col min="13315" max="13315" width="18.375" style="455" customWidth="1"/>
    <col min="13316" max="13316" width="17.125" style="455" customWidth="1"/>
    <col min="13317" max="13317" width="30.125" style="455" customWidth="1"/>
    <col min="13318" max="13322" width="7.125" style="455" customWidth="1"/>
    <col min="13323" max="13323" width="16.125" style="455" customWidth="1"/>
    <col min="13324" max="13324" width="10.75" style="455" customWidth="1"/>
    <col min="13325" max="13568" width="9" style="455"/>
    <col min="13569" max="13569" width="2.75" style="455" customWidth="1"/>
    <col min="13570" max="13570" width="5.75" style="455" customWidth="1"/>
    <col min="13571" max="13571" width="18.375" style="455" customWidth="1"/>
    <col min="13572" max="13572" width="17.125" style="455" customWidth="1"/>
    <col min="13573" max="13573" width="30.125" style="455" customWidth="1"/>
    <col min="13574" max="13578" width="7.125" style="455" customWidth="1"/>
    <col min="13579" max="13579" width="16.125" style="455" customWidth="1"/>
    <col min="13580" max="13580" width="10.75" style="455" customWidth="1"/>
    <col min="13581" max="13824" width="9" style="455"/>
    <col min="13825" max="13825" width="2.75" style="455" customWidth="1"/>
    <col min="13826" max="13826" width="5.75" style="455" customWidth="1"/>
    <col min="13827" max="13827" width="18.375" style="455" customWidth="1"/>
    <col min="13828" max="13828" width="17.125" style="455" customWidth="1"/>
    <col min="13829" max="13829" width="30.125" style="455" customWidth="1"/>
    <col min="13830" max="13834" width="7.125" style="455" customWidth="1"/>
    <col min="13835" max="13835" width="16.125" style="455" customWidth="1"/>
    <col min="13836" max="13836" width="10.75" style="455" customWidth="1"/>
    <col min="13837" max="14080" width="9" style="455"/>
    <col min="14081" max="14081" width="2.75" style="455" customWidth="1"/>
    <col min="14082" max="14082" width="5.75" style="455" customWidth="1"/>
    <col min="14083" max="14083" width="18.375" style="455" customWidth="1"/>
    <col min="14084" max="14084" width="17.125" style="455" customWidth="1"/>
    <col min="14085" max="14085" width="30.125" style="455" customWidth="1"/>
    <col min="14086" max="14090" width="7.125" style="455" customWidth="1"/>
    <col min="14091" max="14091" width="16.125" style="455" customWidth="1"/>
    <col min="14092" max="14092" width="10.75" style="455" customWidth="1"/>
    <col min="14093" max="14336" width="9" style="455"/>
    <col min="14337" max="14337" width="2.75" style="455" customWidth="1"/>
    <col min="14338" max="14338" width="5.75" style="455" customWidth="1"/>
    <col min="14339" max="14339" width="18.375" style="455" customWidth="1"/>
    <col min="14340" max="14340" width="17.125" style="455" customWidth="1"/>
    <col min="14341" max="14341" width="30.125" style="455" customWidth="1"/>
    <col min="14342" max="14346" width="7.125" style="455" customWidth="1"/>
    <col min="14347" max="14347" width="16.125" style="455" customWidth="1"/>
    <col min="14348" max="14348" width="10.75" style="455" customWidth="1"/>
    <col min="14349" max="14592" width="9" style="455"/>
    <col min="14593" max="14593" width="2.75" style="455" customWidth="1"/>
    <col min="14594" max="14594" width="5.75" style="455" customWidth="1"/>
    <col min="14595" max="14595" width="18.375" style="455" customWidth="1"/>
    <col min="14596" max="14596" width="17.125" style="455" customWidth="1"/>
    <col min="14597" max="14597" width="30.125" style="455" customWidth="1"/>
    <col min="14598" max="14602" width="7.125" style="455" customWidth="1"/>
    <col min="14603" max="14603" width="16.125" style="455" customWidth="1"/>
    <col min="14604" max="14604" width="10.75" style="455" customWidth="1"/>
    <col min="14605" max="14848" width="9" style="455"/>
    <col min="14849" max="14849" width="2.75" style="455" customWidth="1"/>
    <col min="14850" max="14850" width="5.75" style="455" customWidth="1"/>
    <col min="14851" max="14851" width="18.375" style="455" customWidth="1"/>
    <col min="14852" max="14852" width="17.125" style="455" customWidth="1"/>
    <col min="14853" max="14853" width="30.125" style="455" customWidth="1"/>
    <col min="14854" max="14858" width="7.125" style="455" customWidth="1"/>
    <col min="14859" max="14859" width="16.125" style="455" customWidth="1"/>
    <col min="14860" max="14860" width="10.75" style="455" customWidth="1"/>
    <col min="14861" max="15104" width="9" style="455"/>
    <col min="15105" max="15105" width="2.75" style="455" customWidth="1"/>
    <col min="15106" max="15106" width="5.75" style="455" customWidth="1"/>
    <col min="15107" max="15107" width="18.375" style="455" customWidth="1"/>
    <col min="15108" max="15108" width="17.125" style="455" customWidth="1"/>
    <col min="15109" max="15109" width="30.125" style="455" customWidth="1"/>
    <col min="15110" max="15114" width="7.125" style="455" customWidth="1"/>
    <col min="15115" max="15115" width="16.125" style="455" customWidth="1"/>
    <col min="15116" max="15116" width="10.75" style="455" customWidth="1"/>
    <col min="15117" max="15360" width="9" style="455"/>
    <col min="15361" max="15361" width="2.75" style="455" customWidth="1"/>
    <col min="15362" max="15362" width="5.75" style="455" customWidth="1"/>
    <col min="15363" max="15363" width="18.375" style="455" customWidth="1"/>
    <col min="15364" max="15364" width="17.125" style="455" customWidth="1"/>
    <col min="15365" max="15365" width="30.125" style="455" customWidth="1"/>
    <col min="15366" max="15370" width="7.125" style="455" customWidth="1"/>
    <col min="15371" max="15371" width="16.125" style="455" customWidth="1"/>
    <col min="15372" max="15372" width="10.75" style="455" customWidth="1"/>
    <col min="15373" max="15616" width="9" style="455"/>
    <col min="15617" max="15617" width="2.75" style="455" customWidth="1"/>
    <col min="15618" max="15618" width="5.75" style="455" customWidth="1"/>
    <col min="15619" max="15619" width="18.375" style="455" customWidth="1"/>
    <col min="15620" max="15620" width="17.125" style="455" customWidth="1"/>
    <col min="15621" max="15621" width="30.125" style="455" customWidth="1"/>
    <col min="15622" max="15626" width="7.125" style="455" customWidth="1"/>
    <col min="15627" max="15627" width="16.125" style="455" customWidth="1"/>
    <col min="15628" max="15628" width="10.75" style="455" customWidth="1"/>
    <col min="15629" max="15872" width="9" style="455"/>
    <col min="15873" max="15873" width="2.75" style="455" customWidth="1"/>
    <col min="15874" max="15874" width="5.75" style="455" customWidth="1"/>
    <col min="15875" max="15875" width="18.375" style="455" customWidth="1"/>
    <col min="15876" max="15876" width="17.125" style="455" customWidth="1"/>
    <col min="15877" max="15877" width="30.125" style="455" customWidth="1"/>
    <col min="15878" max="15882" width="7.125" style="455" customWidth="1"/>
    <col min="15883" max="15883" width="16.125" style="455" customWidth="1"/>
    <col min="15884" max="15884" width="10.75" style="455" customWidth="1"/>
    <col min="15885" max="16128" width="9" style="455"/>
    <col min="16129" max="16129" width="2.75" style="455" customWidth="1"/>
    <col min="16130" max="16130" width="5.75" style="455" customWidth="1"/>
    <col min="16131" max="16131" width="18.375" style="455" customWidth="1"/>
    <col min="16132" max="16132" width="17.125" style="455" customWidth="1"/>
    <col min="16133" max="16133" width="30.125" style="455" customWidth="1"/>
    <col min="16134" max="16138" width="7.125" style="455" customWidth="1"/>
    <col min="16139" max="16139" width="16.125" style="455" customWidth="1"/>
    <col min="16140" max="16140" width="10.75" style="455" customWidth="1"/>
    <col min="16141" max="16384" width="9" style="455"/>
  </cols>
  <sheetData>
    <row r="1" s="16" customFormat="1" ht="18.75" spans="1:12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="16" customFormat="1" ht="18.75" spans="1:12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="16" customFormat="1" ht="18.75" spans="1:1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="16" customFormat="1" ht="18.75" spans="1:12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="16" customFormat="1" ht="18.75" spans="1:12">
      <c r="A5" s="133" t="s">
        <v>899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="16" customFormat="1" ht="18.75" spans="1:12">
      <c r="A6" s="133" t="s">
        <v>37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="16" customFormat="1" ht="18.75" spans="1:12">
      <c r="A7" s="133" t="s">
        <v>900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</row>
    <row r="8" s="16" customFormat="1" ht="18.75" spans="1:12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</row>
    <row r="9" s="16" customFormat="1" ht="9.75" customHeight="1"/>
    <row r="10" s="18" customFormat="1" ht="18.75" customHeight="1" spans="1:12">
      <c r="A10" s="51" t="s">
        <v>40</v>
      </c>
      <c r="B10" s="51" t="s">
        <v>41</v>
      </c>
      <c r="C10" s="51" t="s">
        <v>42</v>
      </c>
      <c r="D10" s="52" t="s">
        <v>43</v>
      </c>
      <c r="E10" s="53" t="s">
        <v>12</v>
      </c>
      <c r="F10" s="54"/>
      <c r="G10" s="54"/>
      <c r="H10" s="54"/>
      <c r="I10" s="69"/>
      <c r="J10" s="52" t="s">
        <v>44</v>
      </c>
      <c r="K10" s="52" t="s">
        <v>45</v>
      </c>
      <c r="L10" s="52" t="s">
        <v>46</v>
      </c>
    </row>
    <row r="11" s="18" customFormat="1" ht="18.75" spans="1:12">
      <c r="A11" s="55"/>
      <c r="B11" s="55"/>
      <c r="C11" s="55"/>
      <c r="D11" s="56"/>
      <c r="E11" s="57">
        <v>2566</v>
      </c>
      <c r="F11" s="57">
        <v>2567</v>
      </c>
      <c r="G11" s="57">
        <v>2568</v>
      </c>
      <c r="H11" s="57">
        <v>2569</v>
      </c>
      <c r="I11" s="57">
        <v>2570</v>
      </c>
      <c r="J11" s="56"/>
      <c r="K11" s="56"/>
      <c r="L11" s="56"/>
    </row>
    <row r="12" s="18" customFormat="1" ht="18.75" spans="1:12">
      <c r="A12" s="58"/>
      <c r="B12" s="58"/>
      <c r="C12" s="58"/>
      <c r="D12" s="59"/>
      <c r="E12" s="60" t="s">
        <v>13</v>
      </c>
      <c r="F12" s="60" t="s">
        <v>13</v>
      </c>
      <c r="G12" s="60" t="s">
        <v>13</v>
      </c>
      <c r="H12" s="60" t="s">
        <v>13</v>
      </c>
      <c r="I12" s="60" t="s">
        <v>13</v>
      </c>
      <c r="J12" s="59"/>
      <c r="K12" s="59"/>
      <c r="L12" s="59"/>
    </row>
    <row r="13" ht="15.75" spans="1:12">
      <c r="A13" s="456" t="s">
        <v>29</v>
      </c>
      <c r="B13" s="456" t="s">
        <v>29</v>
      </c>
      <c r="C13" s="456" t="s">
        <v>29</v>
      </c>
      <c r="D13" s="456" t="s">
        <v>29</v>
      </c>
      <c r="E13" s="456" t="s">
        <v>29</v>
      </c>
      <c r="F13" s="456" t="s">
        <v>29</v>
      </c>
      <c r="G13" s="456" t="s">
        <v>29</v>
      </c>
      <c r="H13" s="456" t="s">
        <v>29</v>
      </c>
      <c r="I13" s="456" t="s">
        <v>29</v>
      </c>
      <c r="J13" s="456" t="s">
        <v>29</v>
      </c>
      <c r="K13" s="456" t="s">
        <v>29</v>
      </c>
      <c r="L13" s="456" t="s">
        <v>29</v>
      </c>
    </row>
    <row r="14" ht="15.75" spans="1:12">
      <c r="A14" s="457"/>
      <c r="B14" s="458"/>
      <c r="C14" s="458"/>
      <c r="D14" s="459"/>
      <c r="E14" s="460"/>
      <c r="F14" s="460"/>
      <c r="G14" s="460"/>
      <c r="H14" s="460"/>
      <c r="I14" s="460"/>
      <c r="J14" s="460"/>
      <c r="K14" s="459"/>
      <c r="L14" s="461"/>
    </row>
    <row r="15" ht="15.75" spans="1:12">
      <c r="A15" s="461"/>
      <c r="B15" s="458"/>
      <c r="C15" s="458"/>
      <c r="D15" s="459"/>
      <c r="E15" s="462"/>
      <c r="F15" s="462"/>
      <c r="G15" s="462"/>
      <c r="H15" s="461"/>
      <c r="I15" s="461"/>
      <c r="J15" s="461"/>
      <c r="K15" s="459"/>
      <c r="L15" s="461"/>
    </row>
    <row r="16" ht="15.75" spans="1:12">
      <c r="A16" s="461"/>
      <c r="B16" s="458"/>
      <c r="C16" s="463"/>
      <c r="D16" s="459"/>
      <c r="E16" s="462"/>
      <c r="F16" s="462"/>
      <c r="G16" s="462"/>
      <c r="H16" s="461"/>
      <c r="I16" s="461"/>
      <c r="J16" s="461"/>
      <c r="K16" s="459"/>
      <c r="L16" s="461"/>
    </row>
    <row r="17" ht="15.75" spans="1:12">
      <c r="A17" s="461"/>
      <c r="B17" s="458"/>
      <c r="C17" s="463"/>
      <c r="D17" s="459"/>
      <c r="E17" s="460"/>
      <c r="F17" s="461"/>
      <c r="G17" s="461"/>
      <c r="H17" s="461"/>
      <c r="I17" s="461"/>
      <c r="J17" s="461"/>
      <c r="K17" s="459"/>
      <c r="L17" s="461"/>
    </row>
    <row r="18" ht="15.75" spans="1:12">
      <c r="A18" s="461"/>
      <c r="B18" s="462"/>
      <c r="C18" s="459"/>
      <c r="D18" s="459"/>
      <c r="E18" s="464"/>
      <c r="F18" s="462"/>
      <c r="G18" s="462"/>
      <c r="H18" s="462"/>
      <c r="I18" s="462"/>
      <c r="J18" s="462"/>
      <c r="K18" s="462"/>
      <c r="L18" s="461"/>
    </row>
    <row r="19" ht="15.75" spans="1:12">
      <c r="A19" s="465"/>
      <c r="B19" s="394"/>
      <c r="C19" s="308"/>
      <c r="D19" s="309"/>
      <c r="E19" s="420"/>
      <c r="F19" s="420"/>
      <c r="G19" s="420"/>
      <c r="H19" s="420"/>
      <c r="I19" s="420"/>
      <c r="J19" s="420"/>
      <c r="K19" s="459"/>
      <c r="L19" s="461"/>
    </row>
    <row r="20" ht="15.75" spans="1:12">
      <c r="A20" s="465"/>
      <c r="B20" s="394"/>
      <c r="C20" s="308"/>
      <c r="D20" s="309"/>
      <c r="E20" s="466"/>
      <c r="F20" s="466"/>
      <c r="G20" s="466"/>
      <c r="H20" s="360"/>
      <c r="I20" s="360"/>
      <c r="J20" s="360"/>
      <c r="K20" s="459"/>
      <c r="L20" s="461"/>
    </row>
    <row r="21" ht="15.75" spans="1:12">
      <c r="A21" s="465"/>
      <c r="B21" s="394"/>
      <c r="C21" s="394"/>
      <c r="D21" s="394"/>
      <c r="E21" s="394"/>
      <c r="F21" s="394"/>
      <c r="G21" s="394"/>
      <c r="H21" s="394"/>
      <c r="I21" s="394"/>
      <c r="J21" s="394"/>
      <c r="K21" s="465"/>
      <c r="L21" s="465"/>
    </row>
    <row r="22" ht="15.75" spans="1:12">
      <c r="A22" s="465"/>
      <c r="B22" s="394"/>
      <c r="C22" s="394"/>
      <c r="D22" s="394"/>
      <c r="E22" s="394"/>
      <c r="F22" s="394"/>
      <c r="G22" s="394"/>
      <c r="H22" s="394"/>
      <c r="I22" s="394"/>
      <c r="J22" s="394"/>
      <c r="K22" s="465"/>
      <c r="L22" s="465"/>
    </row>
    <row r="23" ht="15.75" spans="1:12">
      <c r="A23" s="465"/>
      <c r="B23" s="465"/>
      <c r="C23" s="465"/>
      <c r="D23" s="465"/>
      <c r="E23" s="465"/>
      <c r="F23" s="465"/>
      <c r="G23" s="465"/>
      <c r="H23" s="465"/>
      <c r="I23" s="465"/>
      <c r="J23" s="465"/>
      <c r="K23" s="465"/>
      <c r="L23" s="465"/>
    </row>
    <row r="24" ht="15.75" spans="1:12">
      <c r="A24" s="465"/>
      <c r="B24" s="465"/>
      <c r="C24" s="465"/>
      <c r="D24" s="465"/>
      <c r="E24" s="465"/>
      <c r="F24" s="465"/>
      <c r="G24" s="465"/>
      <c r="H24" s="465"/>
      <c r="I24" s="465"/>
      <c r="J24" s="465"/>
      <c r="K24" s="465"/>
      <c r="L24" s="465"/>
    </row>
    <row r="25" ht="15.75" spans="1:12">
      <c r="A25" s="465"/>
      <c r="B25" s="465"/>
      <c r="C25" s="465"/>
      <c r="D25" s="465"/>
      <c r="E25" s="465"/>
      <c r="F25" s="465"/>
      <c r="G25" s="465"/>
      <c r="H25" s="465"/>
      <c r="I25" s="465"/>
      <c r="J25" s="465"/>
      <c r="K25" s="465"/>
      <c r="L25" s="465"/>
    </row>
    <row r="26" ht="15.75" spans="1:12">
      <c r="A26" s="465"/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5"/>
    </row>
    <row r="27" ht="15.75" spans="1:12">
      <c r="A27" s="467"/>
      <c r="B27" s="467" t="s">
        <v>16</v>
      </c>
      <c r="C27" s="468" t="s">
        <v>29</v>
      </c>
      <c r="D27" s="467" t="s">
        <v>29</v>
      </c>
      <c r="E27" s="467" t="s">
        <v>29</v>
      </c>
      <c r="F27" s="467" t="s">
        <v>29</v>
      </c>
      <c r="G27" s="467" t="s">
        <v>29</v>
      </c>
      <c r="H27" s="467" t="s">
        <v>29</v>
      </c>
      <c r="I27" s="467"/>
      <c r="J27" s="467" t="s">
        <v>29</v>
      </c>
      <c r="K27" s="467" t="s">
        <v>29</v>
      </c>
      <c r="L27" s="467" t="s">
        <v>29</v>
      </c>
    </row>
  </sheetData>
  <mergeCells count="16">
    <mergeCell ref="A1:L1"/>
    <mergeCell ref="A2:L2"/>
    <mergeCell ref="A3:L3"/>
    <mergeCell ref="A4:L4"/>
    <mergeCell ref="A5:L5"/>
    <mergeCell ref="A6:L6"/>
    <mergeCell ref="A7:L7"/>
    <mergeCell ref="A8:L8"/>
    <mergeCell ref="E10:I10"/>
    <mergeCell ref="A10:A12"/>
    <mergeCell ref="B10:B12"/>
    <mergeCell ref="C10:C12"/>
    <mergeCell ref="D10:D12"/>
    <mergeCell ref="J10:J12"/>
    <mergeCell ref="K10:K12"/>
    <mergeCell ref="L10:L12"/>
  </mergeCells>
  <printOptions horizontalCentered="1"/>
  <pageMargins left="0.01" right="0.01" top="0.5" bottom="0.01" header="0.3" footer="0.01"/>
  <pageSetup paperSize="1" scale="80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393"/>
  <sheetViews>
    <sheetView view="pageBreakPreview" zoomScale="145" zoomScaleNormal="100" topLeftCell="A78" workbookViewId="0">
      <selection activeCell="A82" sqref="A82:M89"/>
    </sheetView>
  </sheetViews>
  <sheetFormatPr defaultColWidth="9" defaultRowHeight="15.75"/>
  <cols>
    <col min="1" max="1" width="3.875" style="297" customWidth="1"/>
    <col min="2" max="2" width="19.375" style="298" customWidth="1"/>
    <col min="3" max="3" width="19.875" style="298" customWidth="1"/>
    <col min="4" max="4" width="27.375" style="298" customWidth="1"/>
    <col min="5" max="9" width="10" style="299" customWidth="1"/>
    <col min="10" max="10" width="13" style="300" customWidth="1"/>
    <col min="11" max="11" width="14.625" style="301" customWidth="1"/>
    <col min="12" max="12" width="10.875" style="300" customWidth="1"/>
    <col min="13" max="256" width="9" style="298"/>
    <col min="257" max="257" width="2.375" style="298" customWidth="1"/>
    <col min="258" max="258" width="4.75" style="298" customWidth="1"/>
    <col min="259" max="259" width="17.25" style="298" customWidth="1"/>
    <col min="260" max="260" width="16.25" style="298" customWidth="1"/>
    <col min="261" max="261" width="35" style="298" customWidth="1"/>
    <col min="262" max="262" width="11" style="298" customWidth="1"/>
    <col min="263" max="265" width="9.75" style="298" customWidth="1"/>
    <col min="266" max="266" width="9.625" style="298" customWidth="1"/>
    <col min="267" max="267" width="15.625" style="298" customWidth="1"/>
    <col min="268" max="268" width="12.375" style="298" customWidth="1"/>
    <col min="269" max="512" width="9" style="298"/>
    <col min="513" max="513" width="2.375" style="298" customWidth="1"/>
    <col min="514" max="514" width="4.75" style="298" customWidth="1"/>
    <col min="515" max="515" width="17.25" style="298" customWidth="1"/>
    <col min="516" max="516" width="16.25" style="298" customWidth="1"/>
    <col min="517" max="517" width="35" style="298" customWidth="1"/>
    <col min="518" max="518" width="11" style="298" customWidth="1"/>
    <col min="519" max="521" width="9.75" style="298" customWidth="1"/>
    <col min="522" max="522" width="9.625" style="298" customWidth="1"/>
    <col min="523" max="523" width="15.625" style="298" customWidth="1"/>
    <col min="524" max="524" width="12.375" style="298" customWidth="1"/>
    <col min="525" max="768" width="9" style="298"/>
    <col min="769" max="769" width="2.375" style="298" customWidth="1"/>
    <col min="770" max="770" width="4.75" style="298" customWidth="1"/>
    <col min="771" max="771" width="17.25" style="298" customWidth="1"/>
    <col min="772" max="772" width="16.25" style="298" customWidth="1"/>
    <col min="773" max="773" width="35" style="298" customWidth="1"/>
    <col min="774" max="774" width="11" style="298" customWidth="1"/>
    <col min="775" max="777" width="9.75" style="298" customWidth="1"/>
    <col min="778" max="778" width="9.625" style="298" customWidth="1"/>
    <col min="779" max="779" width="15.625" style="298" customWidth="1"/>
    <col min="780" max="780" width="12.375" style="298" customWidth="1"/>
    <col min="781" max="1024" width="9" style="298"/>
    <col min="1025" max="1025" width="2.375" style="298" customWidth="1"/>
    <col min="1026" max="1026" width="4.75" style="298" customWidth="1"/>
    <col min="1027" max="1027" width="17.25" style="298" customWidth="1"/>
    <col min="1028" max="1028" width="16.25" style="298" customWidth="1"/>
    <col min="1029" max="1029" width="35" style="298" customWidth="1"/>
    <col min="1030" max="1030" width="11" style="298" customWidth="1"/>
    <col min="1031" max="1033" width="9.75" style="298" customWidth="1"/>
    <col min="1034" max="1034" width="9.625" style="298" customWidth="1"/>
    <col min="1035" max="1035" width="15.625" style="298" customWidth="1"/>
    <col min="1036" max="1036" width="12.375" style="298" customWidth="1"/>
    <col min="1037" max="1280" width="9" style="298"/>
    <col min="1281" max="1281" width="2.375" style="298" customWidth="1"/>
    <col min="1282" max="1282" width="4.75" style="298" customWidth="1"/>
    <col min="1283" max="1283" width="17.25" style="298" customWidth="1"/>
    <col min="1284" max="1284" width="16.25" style="298" customWidth="1"/>
    <col min="1285" max="1285" width="35" style="298" customWidth="1"/>
    <col min="1286" max="1286" width="11" style="298" customWidth="1"/>
    <col min="1287" max="1289" width="9.75" style="298" customWidth="1"/>
    <col min="1290" max="1290" width="9.625" style="298" customWidth="1"/>
    <col min="1291" max="1291" width="15.625" style="298" customWidth="1"/>
    <col min="1292" max="1292" width="12.375" style="298" customWidth="1"/>
    <col min="1293" max="1536" width="9" style="298"/>
    <col min="1537" max="1537" width="2.375" style="298" customWidth="1"/>
    <col min="1538" max="1538" width="4.75" style="298" customWidth="1"/>
    <col min="1539" max="1539" width="17.25" style="298" customWidth="1"/>
    <col min="1540" max="1540" width="16.25" style="298" customWidth="1"/>
    <col min="1541" max="1541" width="35" style="298" customWidth="1"/>
    <col min="1542" max="1542" width="11" style="298" customWidth="1"/>
    <col min="1543" max="1545" width="9.75" style="298" customWidth="1"/>
    <col min="1546" max="1546" width="9.625" style="298" customWidth="1"/>
    <col min="1547" max="1547" width="15.625" style="298" customWidth="1"/>
    <col min="1548" max="1548" width="12.375" style="298" customWidth="1"/>
    <col min="1549" max="1792" width="9" style="298"/>
    <col min="1793" max="1793" width="2.375" style="298" customWidth="1"/>
    <col min="1794" max="1794" width="4.75" style="298" customWidth="1"/>
    <col min="1795" max="1795" width="17.25" style="298" customWidth="1"/>
    <col min="1796" max="1796" width="16.25" style="298" customWidth="1"/>
    <col min="1797" max="1797" width="35" style="298" customWidth="1"/>
    <col min="1798" max="1798" width="11" style="298" customWidth="1"/>
    <col min="1799" max="1801" width="9.75" style="298" customWidth="1"/>
    <col min="1802" max="1802" width="9.625" style="298" customWidth="1"/>
    <col min="1803" max="1803" width="15.625" style="298" customWidth="1"/>
    <col min="1804" max="1804" width="12.375" style="298" customWidth="1"/>
    <col min="1805" max="2048" width="9" style="298"/>
    <col min="2049" max="2049" width="2.375" style="298" customWidth="1"/>
    <col min="2050" max="2050" width="4.75" style="298" customWidth="1"/>
    <col min="2051" max="2051" width="17.25" style="298" customWidth="1"/>
    <col min="2052" max="2052" width="16.25" style="298" customWidth="1"/>
    <col min="2053" max="2053" width="35" style="298" customWidth="1"/>
    <col min="2054" max="2054" width="11" style="298" customWidth="1"/>
    <col min="2055" max="2057" width="9.75" style="298" customWidth="1"/>
    <col min="2058" max="2058" width="9.625" style="298" customWidth="1"/>
    <col min="2059" max="2059" width="15.625" style="298" customWidth="1"/>
    <col min="2060" max="2060" width="12.375" style="298" customWidth="1"/>
    <col min="2061" max="2304" width="9" style="298"/>
    <col min="2305" max="2305" width="2.375" style="298" customWidth="1"/>
    <col min="2306" max="2306" width="4.75" style="298" customWidth="1"/>
    <col min="2307" max="2307" width="17.25" style="298" customWidth="1"/>
    <col min="2308" max="2308" width="16.25" style="298" customWidth="1"/>
    <col min="2309" max="2309" width="35" style="298" customWidth="1"/>
    <col min="2310" max="2310" width="11" style="298" customWidth="1"/>
    <col min="2311" max="2313" width="9.75" style="298" customWidth="1"/>
    <col min="2314" max="2314" width="9.625" style="298" customWidth="1"/>
    <col min="2315" max="2315" width="15.625" style="298" customWidth="1"/>
    <col min="2316" max="2316" width="12.375" style="298" customWidth="1"/>
    <col min="2317" max="2560" width="9" style="298"/>
    <col min="2561" max="2561" width="2.375" style="298" customWidth="1"/>
    <col min="2562" max="2562" width="4.75" style="298" customWidth="1"/>
    <col min="2563" max="2563" width="17.25" style="298" customWidth="1"/>
    <col min="2564" max="2564" width="16.25" style="298" customWidth="1"/>
    <col min="2565" max="2565" width="35" style="298" customWidth="1"/>
    <col min="2566" max="2566" width="11" style="298" customWidth="1"/>
    <col min="2567" max="2569" width="9.75" style="298" customWidth="1"/>
    <col min="2570" max="2570" width="9.625" style="298" customWidth="1"/>
    <col min="2571" max="2571" width="15.625" style="298" customWidth="1"/>
    <col min="2572" max="2572" width="12.375" style="298" customWidth="1"/>
    <col min="2573" max="2816" width="9" style="298"/>
    <col min="2817" max="2817" width="2.375" style="298" customWidth="1"/>
    <col min="2818" max="2818" width="4.75" style="298" customWidth="1"/>
    <col min="2819" max="2819" width="17.25" style="298" customWidth="1"/>
    <col min="2820" max="2820" width="16.25" style="298" customWidth="1"/>
    <col min="2821" max="2821" width="35" style="298" customWidth="1"/>
    <col min="2822" max="2822" width="11" style="298" customWidth="1"/>
    <col min="2823" max="2825" width="9.75" style="298" customWidth="1"/>
    <col min="2826" max="2826" width="9.625" style="298" customWidth="1"/>
    <col min="2827" max="2827" width="15.625" style="298" customWidth="1"/>
    <col min="2828" max="2828" width="12.375" style="298" customWidth="1"/>
    <col min="2829" max="3072" width="9" style="298"/>
    <col min="3073" max="3073" width="2.375" style="298" customWidth="1"/>
    <col min="3074" max="3074" width="4.75" style="298" customWidth="1"/>
    <col min="3075" max="3075" width="17.25" style="298" customWidth="1"/>
    <col min="3076" max="3076" width="16.25" style="298" customWidth="1"/>
    <col min="3077" max="3077" width="35" style="298" customWidth="1"/>
    <col min="3078" max="3078" width="11" style="298" customWidth="1"/>
    <col min="3079" max="3081" width="9.75" style="298" customWidth="1"/>
    <col min="3082" max="3082" width="9.625" style="298" customWidth="1"/>
    <col min="3083" max="3083" width="15.625" style="298" customWidth="1"/>
    <col min="3084" max="3084" width="12.375" style="298" customWidth="1"/>
    <col min="3085" max="3328" width="9" style="298"/>
    <col min="3329" max="3329" width="2.375" style="298" customWidth="1"/>
    <col min="3330" max="3330" width="4.75" style="298" customWidth="1"/>
    <col min="3331" max="3331" width="17.25" style="298" customWidth="1"/>
    <col min="3332" max="3332" width="16.25" style="298" customWidth="1"/>
    <col min="3333" max="3333" width="35" style="298" customWidth="1"/>
    <col min="3334" max="3334" width="11" style="298" customWidth="1"/>
    <col min="3335" max="3337" width="9.75" style="298" customWidth="1"/>
    <col min="3338" max="3338" width="9.625" style="298" customWidth="1"/>
    <col min="3339" max="3339" width="15.625" style="298" customWidth="1"/>
    <col min="3340" max="3340" width="12.375" style="298" customWidth="1"/>
    <col min="3341" max="3584" width="9" style="298"/>
    <col min="3585" max="3585" width="2.375" style="298" customWidth="1"/>
    <col min="3586" max="3586" width="4.75" style="298" customWidth="1"/>
    <col min="3587" max="3587" width="17.25" style="298" customWidth="1"/>
    <col min="3588" max="3588" width="16.25" style="298" customWidth="1"/>
    <col min="3589" max="3589" width="35" style="298" customWidth="1"/>
    <col min="3590" max="3590" width="11" style="298" customWidth="1"/>
    <col min="3591" max="3593" width="9.75" style="298" customWidth="1"/>
    <col min="3594" max="3594" width="9.625" style="298" customWidth="1"/>
    <col min="3595" max="3595" width="15.625" style="298" customWidth="1"/>
    <col min="3596" max="3596" width="12.375" style="298" customWidth="1"/>
    <col min="3597" max="3840" width="9" style="298"/>
    <col min="3841" max="3841" width="2.375" style="298" customWidth="1"/>
    <col min="3842" max="3842" width="4.75" style="298" customWidth="1"/>
    <col min="3843" max="3843" width="17.25" style="298" customWidth="1"/>
    <col min="3844" max="3844" width="16.25" style="298" customWidth="1"/>
    <col min="3845" max="3845" width="35" style="298" customWidth="1"/>
    <col min="3846" max="3846" width="11" style="298" customWidth="1"/>
    <col min="3847" max="3849" width="9.75" style="298" customWidth="1"/>
    <col min="3850" max="3850" width="9.625" style="298" customWidth="1"/>
    <col min="3851" max="3851" width="15.625" style="298" customWidth="1"/>
    <col min="3852" max="3852" width="12.375" style="298" customWidth="1"/>
    <col min="3853" max="4096" width="9" style="298"/>
    <col min="4097" max="4097" width="2.375" style="298" customWidth="1"/>
    <col min="4098" max="4098" width="4.75" style="298" customWidth="1"/>
    <col min="4099" max="4099" width="17.25" style="298" customWidth="1"/>
    <col min="4100" max="4100" width="16.25" style="298" customWidth="1"/>
    <col min="4101" max="4101" width="35" style="298" customWidth="1"/>
    <col min="4102" max="4102" width="11" style="298" customWidth="1"/>
    <col min="4103" max="4105" width="9.75" style="298" customWidth="1"/>
    <col min="4106" max="4106" width="9.625" style="298" customWidth="1"/>
    <col min="4107" max="4107" width="15.625" style="298" customWidth="1"/>
    <col min="4108" max="4108" width="12.375" style="298" customWidth="1"/>
    <col min="4109" max="4352" width="9" style="298"/>
    <col min="4353" max="4353" width="2.375" style="298" customWidth="1"/>
    <col min="4354" max="4354" width="4.75" style="298" customWidth="1"/>
    <col min="4355" max="4355" width="17.25" style="298" customWidth="1"/>
    <col min="4356" max="4356" width="16.25" style="298" customWidth="1"/>
    <col min="4357" max="4357" width="35" style="298" customWidth="1"/>
    <col min="4358" max="4358" width="11" style="298" customWidth="1"/>
    <col min="4359" max="4361" width="9.75" style="298" customWidth="1"/>
    <col min="4362" max="4362" width="9.625" style="298" customWidth="1"/>
    <col min="4363" max="4363" width="15.625" style="298" customWidth="1"/>
    <col min="4364" max="4364" width="12.375" style="298" customWidth="1"/>
    <col min="4365" max="4608" width="9" style="298"/>
    <col min="4609" max="4609" width="2.375" style="298" customWidth="1"/>
    <col min="4610" max="4610" width="4.75" style="298" customWidth="1"/>
    <col min="4611" max="4611" width="17.25" style="298" customWidth="1"/>
    <col min="4612" max="4612" width="16.25" style="298" customWidth="1"/>
    <col min="4613" max="4613" width="35" style="298" customWidth="1"/>
    <col min="4614" max="4614" width="11" style="298" customWidth="1"/>
    <col min="4615" max="4617" width="9.75" style="298" customWidth="1"/>
    <col min="4618" max="4618" width="9.625" style="298" customWidth="1"/>
    <col min="4619" max="4619" width="15.625" style="298" customWidth="1"/>
    <col min="4620" max="4620" width="12.375" style="298" customWidth="1"/>
    <col min="4621" max="4864" width="9" style="298"/>
    <col min="4865" max="4865" width="2.375" style="298" customWidth="1"/>
    <col min="4866" max="4866" width="4.75" style="298" customWidth="1"/>
    <col min="4867" max="4867" width="17.25" style="298" customWidth="1"/>
    <col min="4868" max="4868" width="16.25" style="298" customWidth="1"/>
    <col min="4869" max="4869" width="35" style="298" customWidth="1"/>
    <col min="4870" max="4870" width="11" style="298" customWidth="1"/>
    <col min="4871" max="4873" width="9.75" style="298" customWidth="1"/>
    <col min="4874" max="4874" width="9.625" style="298" customWidth="1"/>
    <col min="4875" max="4875" width="15.625" style="298" customWidth="1"/>
    <col min="4876" max="4876" width="12.375" style="298" customWidth="1"/>
    <col min="4877" max="5120" width="9" style="298"/>
    <col min="5121" max="5121" width="2.375" style="298" customWidth="1"/>
    <col min="5122" max="5122" width="4.75" style="298" customWidth="1"/>
    <col min="5123" max="5123" width="17.25" style="298" customWidth="1"/>
    <col min="5124" max="5124" width="16.25" style="298" customWidth="1"/>
    <col min="5125" max="5125" width="35" style="298" customWidth="1"/>
    <col min="5126" max="5126" width="11" style="298" customWidth="1"/>
    <col min="5127" max="5129" width="9.75" style="298" customWidth="1"/>
    <col min="5130" max="5130" width="9.625" style="298" customWidth="1"/>
    <col min="5131" max="5131" width="15.625" style="298" customWidth="1"/>
    <col min="5132" max="5132" width="12.375" style="298" customWidth="1"/>
    <col min="5133" max="5376" width="9" style="298"/>
    <col min="5377" max="5377" width="2.375" style="298" customWidth="1"/>
    <col min="5378" max="5378" width="4.75" style="298" customWidth="1"/>
    <col min="5379" max="5379" width="17.25" style="298" customWidth="1"/>
    <col min="5380" max="5380" width="16.25" style="298" customWidth="1"/>
    <col min="5381" max="5381" width="35" style="298" customWidth="1"/>
    <col min="5382" max="5382" width="11" style="298" customWidth="1"/>
    <col min="5383" max="5385" width="9.75" style="298" customWidth="1"/>
    <col min="5386" max="5386" width="9.625" style="298" customWidth="1"/>
    <col min="5387" max="5387" width="15.625" style="298" customWidth="1"/>
    <col min="5388" max="5388" width="12.375" style="298" customWidth="1"/>
    <col min="5389" max="5632" width="9" style="298"/>
    <col min="5633" max="5633" width="2.375" style="298" customWidth="1"/>
    <col min="5634" max="5634" width="4.75" style="298" customWidth="1"/>
    <col min="5635" max="5635" width="17.25" style="298" customWidth="1"/>
    <col min="5636" max="5636" width="16.25" style="298" customWidth="1"/>
    <col min="5637" max="5637" width="35" style="298" customWidth="1"/>
    <col min="5638" max="5638" width="11" style="298" customWidth="1"/>
    <col min="5639" max="5641" width="9.75" style="298" customWidth="1"/>
    <col min="5642" max="5642" width="9.625" style="298" customWidth="1"/>
    <col min="5643" max="5643" width="15.625" style="298" customWidth="1"/>
    <col min="5644" max="5644" width="12.375" style="298" customWidth="1"/>
    <col min="5645" max="5888" width="9" style="298"/>
    <col min="5889" max="5889" width="2.375" style="298" customWidth="1"/>
    <col min="5890" max="5890" width="4.75" style="298" customWidth="1"/>
    <col min="5891" max="5891" width="17.25" style="298" customWidth="1"/>
    <col min="5892" max="5892" width="16.25" style="298" customWidth="1"/>
    <col min="5893" max="5893" width="35" style="298" customWidth="1"/>
    <col min="5894" max="5894" width="11" style="298" customWidth="1"/>
    <col min="5895" max="5897" width="9.75" style="298" customWidth="1"/>
    <col min="5898" max="5898" width="9.625" style="298" customWidth="1"/>
    <col min="5899" max="5899" width="15.625" style="298" customWidth="1"/>
    <col min="5900" max="5900" width="12.375" style="298" customWidth="1"/>
    <col min="5901" max="6144" width="9" style="298"/>
    <col min="6145" max="6145" width="2.375" style="298" customWidth="1"/>
    <col min="6146" max="6146" width="4.75" style="298" customWidth="1"/>
    <col min="6147" max="6147" width="17.25" style="298" customWidth="1"/>
    <col min="6148" max="6148" width="16.25" style="298" customWidth="1"/>
    <col min="6149" max="6149" width="35" style="298" customWidth="1"/>
    <col min="6150" max="6150" width="11" style="298" customWidth="1"/>
    <col min="6151" max="6153" width="9.75" style="298" customWidth="1"/>
    <col min="6154" max="6154" width="9.625" style="298" customWidth="1"/>
    <col min="6155" max="6155" width="15.625" style="298" customWidth="1"/>
    <col min="6156" max="6156" width="12.375" style="298" customWidth="1"/>
    <col min="6157" max="6400" width="9" style="298"/>
    <col min="6401" max="6401" width="2.375" style="298" customWidth="1"/>
    <col min="6402" max="6402" width="4.75" style="298" customWidth="1"/>
    <col min="6403" max="6403" width="17.25" style="298" customWidth="1"/>
    <col min="6404" max="6404" width="16.25" style="298" customWidth="1"/>
    <col min="6405" max="6405" width="35" style="298" customWidth="1"/>
    <col min="6406" max="6406" width="11" style="298" customWidth="1"/>
    <col min="6407" max="6409" width="9.75" style="298" customWidth="1"/>
    <col min="6410" max="6410" width="9.625" style="298" customWidth="1"/>
    <col min="6411" max="6411" width="15.625" style="298" customWidth="1"/>
    <col min="6412" max="6412" width="12.375" style="298" customWidth="1"/>
    <col min="6413" max="6656" width="9" style="298"/>
    <col min="6657" max="6657" width="2.375" style="298" customWidth="1"/>
    <col min="6658" max="6658" width="4.75" style="298" customWidth="1"/>
    <col min="6659" max="6659" width="17.25" style="298" customWidth="1"/>
    <col min="6660" max="6660" width="16.25" style="298" customWidth="1"/>
    <col min="6661" max="6661" width="35" style="298" customWidth="1"/>
    <col min="6662" max="6662" width="11" style="298" customWidth="1"/>
    <col min="6663" max="6665" width="9.75" style="298" customWidth="1"/>
    <col min="6666" max="6666" width="9.625" style="298" customWidth="1"/>
    <col min="6667" max="6667" width="15.625" style="298" customWidth="1"/>
    <col min="6668" max="6668" width="12.375" style="298" customWidth="1"/>
    <col min="6669" max="6912" width="9" style="298"/>
    <col min="6913" max="6913" width="2.375" style="298" customWidth="1"/>
    <col min="6914" max="6914" width="4.75" style="298" customWidth="1"/>
    <col min="6915" max="6915" width="17.25" style="298" customWidth="1"/>
    <col min="6916" max="6916" width="16.25" style="298" customWidth="1"/>
    <col min="6917" max="6917" width="35" style="298" customWidth="1"/>
    <col min="6918" max="6918" width="11" style="298" customWidth="1"/>
    <col min="6919" max="6921" width="9.75" style="298" customWidth="1"/>
    <col min="6922" max="6922" width="9.625" style="298" customWidth="1"/>
    <col min="6923" max="6923" width="15.625" style="298" customWidth="1"/>
    <col min="6924" max="6924" width="12.375" style="298" customWidth="1"/>
    <col min="6925" max="7168" width="9" style="298"/>
    <col min="7169" max="7169" width="2.375" style="298" customWidth="1"/>
    <col min="7170" max="7170" width="4.75" style="298" customWidth="1"/>
    <col min="7171" max="7171" width="17.25" style="298" customWidth="1"/>
    <col min="7172" max="7172" width="16.25" style="298" customWidth="1"/>
    <col min="7173" max="7173" width="35" style="298" customWidth="1"/>
    <col min="7174" max="7174" width="11" style="298" customWidth="1"/>
    <col min="7175" max="7177" width="9.75" style="298" customWidth="1"/>
    <col min="7178" max="7178" width="9.625" style="298" customWidth="1"/>
    <col min="7179" max="7179" width="15.625" style="298" customWidth="1"/>
    <col min="7180" max="7180" width="12.375" style="298" customWidth="1"/>
    <col min="7181" max="7424" width="9" style="298"/>
    <col min="7425" max="7425" width="2.375" style="298" customWidth="1"/>
    <col min="7426" max="7426" width="4.75" style="298" customWidth="1"/>
    <col min="7427" max="7427" width="17.25" style="298" customWidth="1"/>
    <col min="7428" max="7428" width="16.25" style="298" customWidth="1"/>
    <col min="7429" max="7429" width="35" style="298" customWidth="1"/>
    <col min="7430" max="7430" width="11" style="298" customWidth="1"/>
    <col min="7431" max="7433" width="9.75" style="298" customWidth="1"/>
    <col min="7434" max="7434" width="9.625" style="298" customWidth="1"/>
    <col min="7435" max="7435" width="15.625" style="298" customWidth="1"/>
    <col min="7436" max="7436" width="12.375" style="298" customWidth="1"/>
    <col min="7437" max="7680" width="9" style="298"/>
    <col min="7681" max="7681" width="2.375" style="298" customWidth="1"/>
    <col min="7682" max="7682" width="4.75" style="298" customWidth="1"/>
    <col min="7683" max="7683" width="17.25" style="298" customWidth="1"/>
    <col min="7684" max="7684" width="16.25" style="298" customWidth="1"/>
    <col min="7685" max="7685" width="35" style="298" customWidth="1"/>
    <col min="7686" max="7686" width="11" style="298" customWidth="1"/>
    <col min="7687" max="7689" width="9.75" style="298" customWidth="1"/>
    <col min="7690" max="7690" width="9.625" style="298" customWidth="1"/>
    <col min="7691" max="7691" width="15.625" style="298" customWidth="1"/>
    <col min="7692" max="7692" width="12.375" style="298" customWidth="1"/>
    <col min="7693" max="7936" width="9" style="298"/>
    <col min="7937" max="7937" width="2.375" style="298" customWidth="1"/>
    <col min="7938" max="7938" width="4.75" style="298" customWidth="1"/>
    <col min="7939" max="7939" width="17.25" style="298" customWidth="1"/>
    <col min="7940" max="7940" width="16.25" style="298" customWidth="1"/>
    <col min="7941" max="7941" width="35" style="298" customWidth="1"/>
    <col min="7942" max="7942" width="11" style="298" customWidth="1"/>
    <col min="7943" max="7945" width="9.75" style="298" customWidth="1"/>
    <col min="7946" max="7946" width="9.625" style="298" customWidth="1"/>
    <col min="7947" max="7947" width="15.625" style="298" customWidth="1"/>
    <col min="7948" max="7948" width="12.375" style="298" customWidth="1"/>
    <col min="7949" max="8192" width="9" style="298"/>
    <col min="8193" max="8193" width="2.375" style="298" customWidth="1"/>
    <col min="8194" max="8194" width="4.75" style="298" customWidth="1"/>
    <col min="8195" max="8195" width="17.25" style="298" customWidth="1"/>
    <col min="8196" max="8196" width="16.25" style="298" customWidth="1"/>
    <col min="8197" max="8197" width="35" style="298" customWidth="1"/>
    <col min="8198" max="8198" width="11" style="298" customWidth="1"/>
    <col min="8199" max="8201" width="9.75" style="298" customWidth="1"/>
    <col min="8202" max="8202" width="9.625" style="298" customWidth="1"/>
    <col min="8203" max="8203" width="15.625" style="298" customWidth="1"/>
    <col min="8204" max="8204" width="12.375" style="298" customWidth="1"/>
    <col min="8205" max="8448" width="9" style="298"/>
    <col min="8449" max="8449" width="2.375" style="298" customWidth="1"/>
    <col min="8450" max="8450" width="4.75" style="298" customWidth="1"/>
    <col min="8451" max="8451" width="17.25" style="298" customWidth="1"/>
    <col min="8452" max="8452" width="16.25" style="298" customWidth="1"/>
    <col min="8453" max="8453" width="35" style="298" customWidth="1"/>
    <col min="8454" max="8454" width="11" style="298" customWidth="1"/>
    <col min="8455" max="8457" width="9.75" style="298" customWidth="1"/>
    <col min="8458" max="8458" width="9.625" style="298" customWidth="1"/>
    <col min="8459" max="8459" width="15.625" style="298" customWidth="1"/>
    <col min="8460" max="8460" width="12.375" style="298" customWidth="1"/>
    <col min="8461" max="8704" width="9" style="298"/>
    <col min="8705" max="8705" width="2.375" style="298" customWidth="1"/>
    <col min="8706" max="8706" width="4.75" style="298" customWidth="1"/>
    <col min="8707" max="8707" width="17.25" style="298" customWidth="1"/>
    <col min="8708" max="8708" width="16.25" style="298" customWidth="1"/>
    <col min="8709" max="8709" width="35" style="298" customWidth="1"/>
    <col min="8710" max="8710" width="11" style="298" customWidth="1"/>
    <col min="8711" max="8713" width="9.75" style="298" customWidth="1"/>
    <col min="8714" max="8714" width="9.625" style="298" customWidth="1"/>
    <col min="8715" max="8715" width="15.625" style="298" customWidth="1"/>
    <col min="8716" max="8716" width="12.375" style="298" customWidth="1"/>
    <col min="8717" max="8960" width="9" style="298"/>
    <col min="8961" max="8961" width="2.375" style="298" customWidth="1"/>
    <col min="8962" max="8962" width="4.75" style="298" customWidth="1"/>
    <col min="8963" max="8963" width="17.25" style="298" customWidth="1"/>
    <col min="8964" max="8964" width="16.25" style="298" customWidth="1"/>
    <col min="8965" max="8965" width="35" style="298" customWidth="1"/>
    <col min="8966" max="8966" width="11" style="298" customWidth="1"/>
    <col min="8967" max="8969" width="9.75" style="298" customWidth="1"/>
    <col min="8970" max="8970" width="9.625" style="298" customWidth="1"/>
    <col min="8971" max="8971" width="15.625" style="298" customWidth="1"/>
    <col min="8972" max="8972" width="12.375" style="298" customWidth="1"/>
    <col min="8973" max="9216" width="9" style="298"/>
    <col min="9217" max="9217" width="2.375" style="298" customWidth="1"/>
    <col min="9218" max="9218" width="4.75" style="298" customWidth="1"/>
    <col min="9219" max="9219" width="17.25" style="298" customWidth="1"/>
    <col min="9220" max="9220" width="16.25" style="298" customWidth="1"/>
    <col min="9221" max="9221" width="35" style="298" customWidth="1"/>
    <col min="9222" max="9222" width="11" style="298" customWidth="1"/>
    <col min="9223" max="9225" width="9.75" style="298" customWidth="1"/>
    <col min="9226" max="9226" width="9.625" style="298" customWidth="1"/>
    <col min="9227" max="9227" width="15.625" style="298" customWidth="1"/>
    <col min="9228" max="9228" width="12.375" style="298" customWidth="1"/>
    <col min="9229" max="9472" width="9" style="298"/>
    <col min="9473" max="9473" width="2.375" style="298" customWidth="1"/>
    <col min="9474" max="9474" width="4.75" style="298" customWidth="1"/>
    <col min="9475" max="9475" width="17.25" style="298" customWidth="1"/>
    <col min="9476" max="9476" width="16.25" style="298" customWidth="1"/>
    <col min="9477" max="9477" width="35" style="298" customWidth="1"/>
    <col min="9478" max="9478" width="11" style="298" customWidth="1"/>
    <col min="9479" max="9481" width="9.75" style="298" customWidth="1"/>
    <col min="9482" max="9482" width="9.625" style="298" customWidth="1"/>
    <col min="9483" max="9483" width="15.625" style="298" customWidth="1"/>
    <col min="9484" max="9484" width="12.375" style="298" customWidth="1"/>
    <col min="9485" max="9728" width="9" style="298"/>
    <col min="9729" max="9729" width="2.375" style="298" customWidth="1"/>
    <col min="9730" max="9730" width="4.75" style="298" customWidth="1"/>
    <col min="9731" max="9731" width="17.25" style="298" customWidth="1"/>
    <col min="9732" max="9732" width="16.25" style="298" customWidth="1"/>
    <col min="9733" max="9733" width="35" style="298" customWidth="1"/>
    <col min="9734" max="9734" width="11" style="298" customWidth="1"/>
    <col min="9735" max="9737" width="9.75" style="298" customWidth="1"/>
    <col min="9738" max="9738" width="9.625" style="298" customWidth="1"/>
    <col min="9739" max="9739" width="15.625" style="298" customWidth="1"/>
    <col min="9740" max="9740" width="12.375" style="298" customWidth="1"/>
    <col min="9741" max="9984" width="9" style="298"/>
    <col min="9985" max="9985" width="2.375" style="298" customWidth="1"/>
    <col min="9986" max="9986" width="4.75" style="298" customWidth="1"/>
    <col min="9987" max="9987" width="17.25" style="298" customWidth="1"/>
    <col min="9988" max="9988" width="16.25" style="298" customWidth="1"/>
    <col min="9989" max="9989" width="35" style="298" customWidth="1"/>
    <col min="9990" max="9990" width="11" style="298" customWidth="1"/>
    <col min="9991" max="9993" width="9.75" style="298" customWidth="1"/>
    <col min="9994" max="9994" width="9.625" style="298" customWidth="1"/>
    <col min="9995" max="9995" width="15.625" style="298" customWidth="1"/>
    <col min="9996" max="9996" width="12.375" style="298" customWidth="1"/>
    <col min="9997" max="10240" width="9" style="298"/>
    <col min="10241" max="10241" width="2.375" style="298" customWidth="1"/>
    <col min="10242" max="10242" width="4.75" style="298" customWidth="1"/>
    <col min="10243" max="10243" width="17.25" style="298" customWidth="1"/>
    <col min="10244" max="10244" width="16.25" style="298" customWidth="1"/>
    <col min="10245" max="10245" width="35" style="298" customWidth="1"/>
    <col min="10246" max="10246" width="11" style="298" customWidth="1"/>
    <col min="10247" max="10249" width="9.75" style="298" customWidth="1"/>
    <col min="10250" max="10250" width="9.625" style="298" customWidth="1"/>
    <col min="10251" max="10251" width="15.625" style="298" customWidth="1"/>
    <col min="10252" max="10252" width="12.375" style="298" customWidth="1"/>
    <col min="10253" max="10496" width="9" style="298"/>
    <col min="10497" max="10497" width="2.375" style="298" customWidth="1"/>
    <col min="10498" max="10498" width="4.75" style="298" customWidth="1"/>
    <col min="10499" max="10499" width="17.25" style="298" customWidth="1"/>
    <col min="10500" max="10500" width="16.25" style="298" customWidth="1"/>
    <col min="10501" max="10501" width="35" style="298" customWidth="1"/>
    <col min="10502" max="10502" width="11" style="298" customWidth="1"/>
    <col min="10503" max="10505" width="9.75" style="298" customWidth="1"/>
    <col min="10506" max="10506" width="9.625" style="298" customWidth="1"/>
    <col min="10507" max="10507" width="15.625" style="298" customWidth="1"/>
    <col min="10508" max="10508" width="12.375" style="298" customWidth="1"/>
    <col min="10509" max="10752" width="9" style="298"/>
    <col min="10753" max="10753" width="2.375" style="298" customWidth="1"/>
    <col min="10754" max="10754" width="4.75" style="298" customWidth="1"/>
    <col min="10755" max="10755" width="17.25" style="298" customWidth="1"/>
    <col min="10756" max="10756" width="16.25" style="298" customWidth="1"/>
    <col min="10757" max="10757" width="35" style="298" customWidth="1"/>
    <col min="10758" max="10758" width="11" style="298" customWidth="1"/>
    <col min="10759" max="10761" width="9.75" style="298" customWidth="1"/>
    <col min="10762" max="10762" width="9.625" style="298" customWidth="1"/>
    <col min="10763" max="10763" width="15.625" style="298" customWidth="1"/>
    <col min="10764" max="10764" width="12.375" style="298" customWidth="1"/>
    <col min="10765" max="11008" width="9" style="298"/>
    <col min="11009" max="11009" width="2.375" style="298" customWidth="1"/>
    <col min="11010" max="11010" width="4.75" style="298" customWidth="1"/>
    <col min="11011" max="11011" width="17.25" style="298" customWidth="1"/>
    <col min="11012" max="11012" width="16.25" style="298" customWidth="1"/>
    <col min="11013" max="11013" width="35" style="298" customWidth="1"/>
    <col min="11014" max="11014" width="11" style="298" customWidth="1"/>
    <col min="11015" max="11017" width="9.75" style="298" customWidth="1"/>
    <col min="11018" max="11018" width="9.625" style="298" customWidth="1"/>
    <col min="11019" max="11019" width="15.625" style="298" customWidth="1"/>
    <col min="11020" max="11020" width="12.375" style="298" customWidth="1"/>
    <col min="11021" max="11264" width="9" style="298"/>
    <col min="11265" max="11265" width="2.375" style="298" customWidth="1"/>
    <col min="11266" max="11266" width="4.75" style="298" customWidth="1"/>
    <col min="11267" max="11267" width="17.25" style="298" customWidth="1"/>
    <col min="11268" max="11268" width="16.25" style="298" customWidth="1"/>
    <col min="11269" max="11269" width="35" style="298" customWidth="1"/>
    <col min="11270" max="11270" width="11" style="298" customWidth="1"/>
    <col min="11271" max="11273" width="9.75" style="298" customWidth="1"/>
    <col min="11274" max="11274" width="9.625" style="298" customWidth="1"/>
    <col min="11275" max="11275" width="15.625" style="298" customWidth="1"/>
    <col min="11276" max="11276" width="12.375" style="298" customWidth="1"/>
    <col min="11277" max="11520" width="9" style="298"/>
    <col min="11521" max="11521" width="2.375" style="298" customWidth="1"/>
    <col min="11522" max="11522" width="4.75" style="298" customWidth="1"/>
    <col min="11523" max="11523" width="17.25" style="298" customWidth="1"/>
    <col min="11524" max="11524" width="16.25" style="298" customWidth="1"/>
    <col min="11525" max="11525" width="35" style="298" customWidth="1"/>
    <col min="11526" max="11526" width="11" style="298" customWidth="1"/>
    <col min="11527" max="11529" width="9.75" style="298" customWidth="1"/>
    <col min="11530" max="11530" width="9.625" style="298" customWidth="1"/>
    <col min="11531" max="11531" width="15.625" style="298" customWidth="1"/>
    <col min="11532" max="11532" width="12.375" style="298" customWidth="1"/>
    <col min="11533" max="11776" width="9" style="298"/>
    <col min="11777" max="11777" width="2.375" style="298" customWidth="1"/>
    <col min="11778" max="11778" width="4.75" style="298" customWidth="1"/>
    <col min="11779" max="11779" width="17.25" style="298" customWidth="1"/>
    <col min="11780" max="11780" width="16.25" style="298" customWidth="1"/>
    <col min="11781" max="11781" width="35" style="298" customWidth="1"/>
    <col min="11782" max="11782" width="11" style="298" customWidth="1"/>
    <col min="11783" max="11785" width="9.75" style="298" customWidth="1"/>
    <col min="11786" max="11786" width="9.625" style="298" customWidth="1"/>
    <col min="11787" max="11787" width="15.625" style="298" customWidth="1"/>
    <col min="11788" max="11788" width="12.375" style="298" customWidth="1"/>
    <col min="11789" max="12032" width="9" style="298"/>
    <col min="12033" max="12033" width="2.375" style="298" customWidth="1"/>
    <col min="12034" max="12034" width="4.75" style="298" customWidth="1"/>
    <col min="12035" max="12035" width="17.25" style="298" customWidth="1"/>
    <col min="12036" max="12036" width="16.25" style="298" customWidth="1"/>
    <col min="12037" max="12037" width="35" style="298" customWidth="1"/>
    <col min="12038" max="12038" width="11" style="298" customWidth="1"/>
    <col min="12039" max="12041" width="9.75" style="298" customWidth="1"/>
    <col min="12042" max="12042" width="9.625" style="298" customWidth="1"/>
    <col min="12043" max="12043" width="15.625" style="298" customWidth="1"/>
    <col min="12044" max="12044" width="12.375" style="298" customWidth="1"/>
    <col min="12045" max="12288" width="9" style="298"/>
    <col min="12289" max="12289" width="2.375" style="298" customWidth="1"/>
    <col min="12290" max="12290" width="4.75" style="298" customWidth="1"/>
    <col min="12291" max="12291" width="17.25" style="298" customWidth="1"/>
    <col min="12292" max="12292" width="16.25" style="298" customWidth="1"/>
    <col min="12293" max="12293" width="35" style="298" customWidth="1"/>
    <col min="12294" max="12294" width="11" style="298" customWidth="1"/>
    <col min="12295" max="12297" width="9.75" style="298" customWidth="1"/>
    <col min="12298" max="12298" width="9.625" style="298" customWidth="1"/>
    <col min="12299" max="12299" width="15.625" style="298" customWidth="1"/>
    <col min="12300" max="12300" width="12.375" style="298" customWidth="1"/>
    <col min="12301" max="12544" width="9" style="298"/>
    <col min="12545" max="12545" width="2.375" style="298" customWidth="1"/>
    <col min="12546" max="12546" width="4.75" style="298" customWidth="1"/>
    <col min="12547" max="12547" width="17.25" style="298" customWidth="1"/>
    <col min="12548" max="12548" width="16.25" style="298" customWidth="1"/>
    <col min="12549" max="12549" width="35" style="298" customWidth="1"/>
    <col min="12550" max="12550" width="11" style="298" customWidth="1"/>
    <col min="12551" max="12553" width="9.75" style="298" customWidth="1"/>
    <col min="12554" max="12554" width="9.625" style="298" customWidth="1"/>
    <col min="12555" max="12555" width="15.625" style="298" customWidth="1"/>
    <col min="12556" max="12556" width="12.375" style="298" customWidth="1"/>
    <col min="12557" max="12800" width="9" style="298"/>
    <col min="12801" max="12801" width="2.375" style="298" customWidth="1"/>
    <col min="12802" max="12802" width="4.75" style="298" customWidth="1"/>
    <col min="12803" max="12803" width="17.25" style="298" customWidth="1"/>
    <col min="12804" max="12804" width="16.25" style="298" customWidth="1"/>
    <col min="12805" max="12805" width="35" style="298" customWidth="1"/>
    <col min="12806" max="12806" width="11" style="298" customWidth="1"/>
    <col min="12807" max="12809" width="9.75" style="298" customWidth="1"/>
    <col min="12810" max="12810" width="9.625" style="298" customWidth="1"/>
    <col min="12811" max="12811" width="15.625" style="298" customWidth="1"/>
    <col min="12812" max="12812" width="12.375" style="298" customWidth="1"/>
    <col min="12813" max="13056" width="9" style="298"/>
    <col min="13057" max="13057" width="2.375" style="298" customWidth="1"/>
    <col min="13058" max="13058" width="4.75" style="298" customWidth="1"/>
    <col min="13059" max="13059" width="17.25" style="298" customWidth="1"/>
    <col min="13060" max="13060" width="16.25" style="298" customWidth="1"/>
    <col min="13061" max="13061" width="35" style="298" customWidth="1"/>
    <col min="13062" max="13062" width="11" style="298" customWidth="1"/>
    <col min="13063" max="13065" width="9.75" style="298" customWidth="1"/>
    <col min="13066" max="13066" width="9.625" style="298" customWidth="1"/>
    <col min="13067" max="13067" width="15.625" style="298" customWidth="1"/>
    <col min="13068" max="13068" width="12.375" style="298" customWidth="1"/>
    <col min="13069" max="13312" width="9" style="298"/>
    <col min="13313" max="13313" width="2.375" style="298" customWidth="1"/>
    <col min="13314" max="13314" width="4.75" style="298" customWidth="1"/>
    <col min="13315" max="13315" width="17.25" style="298" customWidth="1"/>
    <col min="13316" max="13316" width="16.25" style="298" customWidth="1"/>
    <col min="13317" max="13317" width="35" style="298" customWidth="1"/>
    <col min="13318" max="13318" width="11" style="298" customWidth="1"/>
    <col min="13319" max="13321" width="9.75" style="298" customWidth="1"/>
    <col min="13322" max="13322" width="9.625" style="298" customWidth="1"/>
    <col min="13323" max="13323" width="15.625" style="298" customWidth="1"/>
    <col min="13324" max="13324" width="12.375" style="298" customWidth="1"/>
    <col min="13325" max="13568" width="9" style="298"/>
    <col min="13569" max="13569" width="2.375" style="298" customWidth="1"/>
    <col min="13570" max="13570" width="4.75" style="298" customWidth="1"/>
    <col min="13571" max="13571" width="17.25" style="298" customWidth="1"/>
    <col min="13572" max="13572" width="16.25" style="298" customWidth="1"/>
    <col min="13573" max="13573" width="35" style="298" customWidth="1"/>
    <col min="13574" max="13574" width="11" style="298" customWidth="1"/>
    <col min="13575" max="13577" width="9.75" style="298" customWidth="1"/>
    <col min="13578" max="13578" width="9.625" style="298" customWidth="1"/>
    <col min="13579" max="13579" width="15.625" style="298" customWidth="1"/>
    <col min="13580" max="13580" width="12.375" style="298" customWidth="1"/>
    <col min="13581" max="13824" width="9" style="298"/>
    <col min="13825" max="13825" width="2.375" style="298" customWidth="1"/>
    <col min="13826" max="13826" width="4.75" style="298" customWidth="1"/>
    <col min="13827" max="13827" width="17.25" style="298" customWidth="1"/>
    <col min="13828" max="13828" width="16.25" style="298" customWidth="1"/>
    <col min="13829" max="13829" width="35" style="298" customWidth="1"/>
    <col min="13830" max="13830" width="11" style="298" customWidth="1"/>
    <col min="13831" max="13833" width="9.75" style="298" customWidth="1"/>
    <col min="13834" max="13834" width="9.625" style="298" customWidth="1"/>
    <col min="13835" max="13835" width="15.625" style="298" customWidth="1"/>
    <col min="13836" max="13836" width="12.375" style="298" customWidth="1"/>
    <col min="13837" max="14080" width="9" style="298"/>
    <col min="14081" max="14081" width="2.375" style="298" customWidth="1"/>
    <col min="14082" max="14082" width="4.75" style="298" customWidth="1"/>
    <col min="14083" max="14083" width="17.25" style="298" customWidth="1"/>
    <col min="14084" max="14084" width="16.25" style="298" customWidth="1"/>
    <col min="14085" max="14085" width="35" style="298" customWidth="1"/>
    <col min="14086" max="14086" width="11" style="298" customWidth="1"/>
    <col min="14087" max="14089" width="9.75" style="298" customWidth="1"/>
    <col min="14090" max="14090" width="9.625" style="298" customWidth="1"/>
    <col min="14091" max="14091" width="15.625" style="298" customWidth="1"/>
    <col min="14092" max="14092" width="12.375" style="298" customWidth="1"/>
    <col min="14093" max="14336" width="9" style="298"/>
    <col min="14337" max="14337" width="2.375" style="298" customWidth="1"/>
    <col min="14338" max="14338" width="4.75" style="298" customWidth="1"/>
    <col min="14339" max="14339" width="17.25" style="298" customWidth="1"/>
    <col min="14340" max="14340" width="16.25" style="298" customWidth="1"/>
    <col min="14341" max="14341" width="35" style="298" customWidth="1"/>
    <col min="14342" max="14342" width="11" style="298" customWidth="1"/>
    <col min="14343" max="14345" width="9.75" style="298" customWidth="1"/>
    <col min="14346" max="14346" width="9.625" style="298" customWidth="1"/>
    <col min="14347" max="14347" width="15.625" style="298" customWidth="1"/>
    <col min="14348" max="14348" width="12.375" style="298" customWidth="1"/>
    <col min="14349" max="14592" width="9" style="298"/>
    <col min="14593" max="14593" width="2.375" style="298" customWidth="1"/>
    <col min="14594" max="14594" width="4.75" style="298" customWidth="1"/>
    <col min="14595" max="14595" width="17.25" style="298" customWidth="1"/>
    <col min="14596" max="14596" width="16.25" style="298" customWidth="1"/>
    <col min="14597" max="14597" width="35" style="298" customWidth="1"/>
    <col min="14598" max="14598" width="11" style="298" customWidth="1"/>
    <col min="14599" max="14601" width="9.75" style="298" customWidth="1"/>
    <col min="14602" max="14602" width="9.625" style="298" customWidth="1"/>
    <col min="14603" max="14603" width="15.625" style="298" customWidth="1"/>
    <col min="14604" max="14604" width="12.375" style="298" customWidth="1"/>
    <col min="14605" max="14848" width="9" style="298"/>
    <col min="14849" max="14849" width="2.375" style="298" customWidth="1"/>
    <col min="14850" max="14850" width="4.75" style="298" customWidth="1"/>
    <col min="14851" max="14851" width="17.25" style="298" customWidth="1"/>
    <col min="14852" max="14852" width="16.25" style="298" customWidth="1"/>
    <col min="14853" max="14853" width="35" style="298" customWidth="1"/>
    <col min="14854" max="14854" width="11" style="298" customWidth="1"/>
    <col min="14855" max="14857" width="9.75" style="298" customWidth="1"/>
    <col min="14858" max="14858" width="9.625" style="298" customWidth="1"/>
    <col min="14859" max="14859" width="15.625" style="298" customWidth="1"/>
    <col min="14860" max="14860" width="12.375" style="298" customWidth="1"/>
    <col min="14861" max="15104" width="9" style="298"/>
    <col min="15105" max="15105" width="2.375" style="298" customWidth="1"/>
    <col min="15106" max="15106" width="4.75" style="298" customWidth="1"/>
    <col min="15107" max="15107" width="17.25" style="298" customWidth="1"/>
    <col min="15108" max="15108" width="16.25" style="298" customWidth="1"/>
    <col min="15109" max="15109" width="35" style="298" customWidth="1"/>
    <col min="15110" max="15110" width="11" style="298" customWidth="1"/>
    <col min="15111" max="15113" width="9.75" style="298" customWidth="1"/>
    <col min="15114" max="15114" width="9.625" style="298" customWidth="1"/>
    <col min="15115" max="15115" width="15.625" style="298" customWidth="1"/>
    <col min="15116" max="15116" width="12.375" style="298" customWidth="1"/>
    <col min="15117" max="15360" width="9" style="298"/>
    <col min="15361" max="15361" width="2.375" style="298" customWidth="1"/>
    <col min="15362" max="15362" width="4.75" style="298" customWidth="1"/>
    <col min="15363" max="15363" width="17.25" style="298" customWidth="1"/>
    <col min="15364" max="15364" width="16.25" style="298" customWidth="1"/>
    <col min="15365" max="15365" width="35" style="298" customWidth="1"/>
    <col min="15366" max="15366" width="11" style="298" customWidth="1"/>
    <col min="15367" max="15369" width="9.75" style="298" customWidth="1"/>
    <col min="15370" max="15370" width="9.625" style="298" customWidth="1"/>
    <col min="15371" max="15371" width="15.625" style="298" customWidth="1"/>
    <col min="15372" max="15372" width="12.375" style="298" customWidth="1"/>
    <col min="15373" max="15616" width="9" style="298"/>
    <col min="15617" max="15617" width="2.375" style="298" customWidth="1"/>
    <col min="15618" max="15618" width="4.75" style="298" customWidth="1"/>
    <col min="15619" max="15619" width="17.25" style="298" customWidth="1"/>
    <col min="15620" max="15620" width="16.25" style="298" customWidth="1"/>
    <col min="15621" max="15621" width="35" style="298" customWidth="1"/>
    <col min="15622" max="15622" width="11" style="298" customWidth="1"/>
    <col min="15623" max="15625" width="9.75" style="298" customWidth="1"/>
    <col min="15626" max="15626" width="9.625" style="298" customWidth="1"/>
    <col min="15627" max="15627" width="15.625" style="298" customWidth="1"/>
    <col min="15628" max="15628" width="12.375" style="298" customWidth="1"/>
    <col min="15629" max="15872" width="9" style="298"/>
    <col min="15873" max="15873" width="2.375" style="298" customWidth="1"/>
    <col min="15874" max="15874" width="4.75" style="298" customWidth="1"/>
    <col min="15875" max="15875" width="17.25" style="298" customWidth="1"/>
    <col min="15876" max="15876" width="16.25" style="298" customWidth="1"/>
    <col min="15877" max="15877" width="35" style="298" customWidth="1"/>
    <col min="15878" max="15878" width="11" style="298" customWidth="1"/>
    <col min="15879" max="15881" width="9.75" style="298" customWidth="1"/>
    <col min="15882" max="15882" width="9.625" style="298" customWidth="1"/>
    <col min="15883" max="15883" width="15.625" style="298" customWidth="1"/>
    <col min="15884" max="15884" width="12.375" style="298" customWidth="1"/>
    <col min="15885" max="16128" width="9" style="298"/>
    <col min="16129" max="16129" width="2.375" style="298" customWidth="1"/>
    <col min="16130" max="16130" width="4.75" style="298" customWidth="1"/>
    <col min="16131" max="16131" width="17.25" style="298" customWidth="1"/>
    <col min="16132" max="16132" width="16.25" style="298" customWidth="1"/>
    <col min="16133" max="16133" width="35" style="298" customWidth="1"/>
    <col min="16134" max="16134" width="11" style="298" customWidth="1"/>
    <col min="16135" max="16137" width="9.75" style="298" customWidth="1"/>
    <col min="16138" max="16138" width="9.625" style="298" customWidth="1"/>
    <col min="16139" max="16139" width="15.625" style="298" customWidth="1"/>
    <col min="16140" max="16140" width="12.375" style="298" customWidth="1"/>
    <col min="16141" max="16384" width="9" style="298"/>
  </cols>
  <sheetData>
    <row r="1" s="16" customFormat="1" ht="18.75" spans="1:12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="16" customFormat="1" ht="18.75" spans="1:12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="16" customFormat="1" ht="18.75" spans="1:1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="16" customFormat="1" ht="18.75" spans="1:12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="18" customFormat="1" ht="18.75" spans="1:13">
      <c r="A5" s="48" t="s">
        <v>36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="16" customFormat="1" ht="18.75" spans="1:12">
      <c r="A6" s="133" t="s">
        <v>37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="16" customFormat="1" ht="18.75" spans="1:12">
      <c r="A7" s="133" t="s">
        <v>901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</row>
    <row r="8" s="16" customFormat="1" ht="18.75" spans="1:12">
      <c r="A8" s="133" t="s">
        <v>902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</row>
    <row r="9" s="16" customFormat="1" ht="9.75" customHeight="1" spans="1:12">
      <c r="A9" s="25"/>
      <c r="E9" s="302"/>
      <c r="F9" s="302"/>
      <c r="G9" s="302"/>
      <c r="H9" s="302"/>
      <c r="I9" s="302"/>
      <c r="J9" s="24"/>
      <c r="K9" s="133"/>
      <c r="L9" s="24"/>
    </row>
    <row r="10" s="18" customFormat="1" ht="18.75" customHeight="1" spans="1:12">
      <c r="A10" s="51" t="s">
        <v>40</v>
      </c>
      <c r="B10" s="51" t="s">
        <v>41</v>
      </c>
      <c r="C10" s="51" t="s">
        <v>42</v>
      </c>
      <c r="D10" s="52" t="s">
        <v>43</v>
      </c>
      <c r="E10" s="53" t="s">
        <v>12</v>
      </c>
      <c r="F10" s="54"/>
      <c r="G10" s="54"/>
      <c r="H10" s="54"/>
      <c r="I10" s="69"/>
      <c r="J10" s="52" t="s">
        <v>44</v>
      </c>
      <c r="K10" s="52" t="s">
        <v>45</v>
      </c>
      <c r="L10" s="52" t="s">
        <v>46</v>
      </c>
    </row>
    <row r="11" s="18" customFormat="1" ht="18.75" spans="1:12">
      <c r="A11" s="55"/>
      <c r="B11" s="55"/>
      <c r="C11" s="55"/>
      <c r="D11" s="56"/>
      <c r="E11" s="57">
        <v>2566</v>
      </c>
      <c r="F11" s="57">
        <v>2567</v>
      </c>
      <c r="G11" s="57">
        <v>2568</v>
      </c>
      <c r="H11" s="57">
        <v>2569</v>
      </c>
      <c r="I11" s="57">
        <v>2570</v>
      </c>
      <c r="J11" s="56"/>
      <c r="K11" s="56"/>
      <c r="L11" s="56"/>
    </row>
    <row r="12" s="18" customFormat="1" ht="18.75" spans="1:12">
      <c r="A12" s="58"/>
      <c r="B12" s="58"/>
      <c r="C12" s="58"/>
      <c r="D12" s="59"/>
      <c r="E12" s="60" t="s">
        <v>13</v>
      </c>
      <c r="F12" s="60" t="s">
        <v>13</v>
      </c>
      <c r="G12" s="60" t="s">
        <v>13</v>
      </c>
      <c r="H12" s="60" t="s">
        <v>13</v>
      </c>
      <c r="I12" s="60" t="s">
        <v>13</v>
      </c>
      <c r="J12" s="59"/>
      <c r="K12" s="59"/>
      <c r="L12" s="59"/>
    </row>
    <row r="13" spans="1:14">
      <c r="A13" s="303">
        <v>1</v>
      </c>
      <c r="B13" s="304" t="s">
        <v>903</v>
      </c>
      <c r="C13" s="304" t="s">
        <v>904</v>
      </c>
      <c r="D13" s="305" t="s">
        <v>905</v>
      </c>
      <c r="E13" s="306">
        <v>20000</v>
      </c>
      <c r="F13" s="306">
        <v>20000</v>
      </c>
      <c r="G13" s="306">
        <v>20000</v>
      </c>
      <c r="H13" s="306">
        <v>20000</v>
      </c>
      <c r="I13" s="306">
        <v>20000</v>
      </c>
      <c r="J13" s="354" t="s">
        <v>64</v>
      </c>
      <c r="K13" s="355" t="s">
        <v>629</v>
      </c>
      <c r="L13" s="356" t="s">
        <v>52</v>
      </c>
      <c r="N13" s="357"/>
    </row>
    <row r="14" spans="1:14">
      <c r="A14" s="307"/>
      <c r="B14" s="308" t="s">
        <v>906</v>
      </c>
      <c r="C14" s="308" t="s">
        <v>907</v>
      </c>
      <c r="D14" s="309" t="s">
        <v>908</v>
      </c>
      <c r="E14" s="310"/>
      <c r="F14" s="310"/>
      <c r="G14" s="310"/>
      <c r="H14" s="310"/>
      <c r="I14" s="310"/>
      <c r="J14" s="358" t="s">
        <v>909</v>
      </c>
      <c r="K14" s="359" t="s">
        <v>910</v>
      </c>
      <c r="L14" s="360"/>
      <c r="N14" s="357"/>
    </row>
    <row r="15" spans="1:14">
      <c r="A15" s="307"/>
      <c r="B15" s="308" t="s">
        <v>911</v>
      </c>
      <c r="C15" s="308" t="s">
        <v>912</v>
      </c>
      <c r="D15" s="309" t="s">
        <v>913</v>
      </c>
      <c r="E15" s="310"/>
      <c r="F15" s="310"/>
      <c r="G15" s="310"/>
      <c r="H15" s="310"/>
      <c r="I15" s="310"/>
      <c r="J15" s="358"/>
      <c r="K15" s="359" t="s">
        <v>914</v>
      </c>
      <c r="L15" s="360"/>
      <c r="N15" s="357"/>
    </row>
    <row r="16" spans="1:14">
      <c r="A16" s="307"/>
      <c r="B16" s="308" t="s">
        <v>915</v>
      </c>
      <c r="C16" s="308" t="s">
        <v>916</v>
      </c>
      <c r="D16" s="309"/>
      <c r="E16" s="310"/>
      <c r="F16" s="310"/>
      <c r="G16" s="310"/>
      <c r="H16" s="310"/>
      <c r="I16" s="310"/>
      <c r="J16" s="358"/>
      <c r="K16" s="359"/>
      <c r="L16" s="360"/>
      <c r="N16" s="357"/>
    </row>
    <row r="17" spans="1:14">
      <c r="A17" s="303">
        <v>2</v>
      </c>
      <c r="B17" s="304" t="s">
        <v>917</v>
      </c>
      <c r="C17" s="304" t="s">
        <v>918</v>
      </c>
      <c r="D17" s="305" t="s">
        <v>919</v>
      </c>
      <c r="E17" s="311">
        <v>120000</v>
      </c>
      <c r="F17" s="311">
        <v>120000</v>
      </c>
      <c r="G17" s="311">
        <v>120000</v>
      </c>
      <c r="H17" s="311">
        <v>120000</v>
      </c>
      <c r="I17" s="311">
        <v>120000</v>
      </c>
      <c r="J17" s="361" t="s">
        <v>64</v>
      </c>
      <c r="K17" s="355" t="s">
        <v>920</v>
      </c>
      <c r="L17" s="356" t="s">
        <v>52</v>
      </c>
      <c r="N17" s="357"/>
    </row>
    <row r="18" spans="1:14">
      <c r="A18" s="307"/>
      <c r="B18" s="308" t="s">
        <v>921</v>
      </c>
      <c r="C18" s="308" t="s">
        <v>922</v>
      </c>
      <c r="D18" s="309" t="s">
        <v>923</v>
      </c>
      <c r="E18" s="310"/>
      <c r="F18" s="310"/>
      <c r="G18" s="310"/>
      <c r="H18" s="310"/>
      <c r="I18" s="310"/>
      <c r="J18" s="360" t="s">
        <v>924</v>
      </c>
      <c r="K18" s="359" t="s">
        <v>925</v>
      </c>
      <c r="L18" s="360" t="s">
        <v>926</v>
      </c>
      <c r="N18" s="357"/>
    </row>
    <row r="19" spans="1:14">
      <c r="A19" s="312"/>
      <c r="B19" s="313"/>
      <c r="C19" s="313" t="s">
        <v>927</v>
      </c>
      <c r="D19" s="314" t="s">
        <v>928</v>
      </c>
      <c r="E19" s="315"/>
      <c r="F19" s="315"/>
      <c r="G19" s="315"/>
      <c r="H19" s="315"/>
      <c r="I19" s="315"/>
      <c r="J19" s="362" t="s">
        <v>81</v>
      </c>
      <c r="K19" s="363" t="s">
        <v>929</v>
      </c>
      <c r="L19" s="362"/>
      <c r="N19" s="357"/>
    </row>
    <row r="20" spans="1:14">
      <c r="A20" s="316">
        <v>3</v>
      </c>
      <c r="B20" s="308" t="s">
        <v>930</v>
      </c>
      <c r="C20" s="308" t="s">
        <v>931</v>
      </c>
      <c r="D20" s="309" t="s">
        <v>932</v>
      </c>
      <c r="E20" s="317">
        <v>400000</v>
      </c>
      <c r="F20" s="317">
        <v>400000</v>
      </c>
      <c r="G20" s="317">
        <v>400000</v>
      </c>
      <c r="H20" s="317">
        <v>400000</v>
      </c>
      <c r="I20" s="317">
        <v>400000</v>
      </c>
      <c r="J20" s="360" t="s">
        <v>97</v>
      </c>
      <c r="K20" s="359" t="s">
        <v>933</v>
      </c>
      <c r="L20" s="360" t="s">
        <v>926</v>
      </c>
      <c r="N20" s="357"/>
    </row>
    <row r="21" spans="1:14">
      <c r="A21" s="307"/>
      <c r="B21" s="308"/>
      <c r="C21" s="308" t="s">
        <v>934</v>
      </c>
      <c r="D21" s="309" t="s">
        <v>935</v>
      </c>
      <c r="E21" s="318"/>
      <c r="F21" s="318"/>
      <c r="G21" s="318"/>
      <c r="H21" s="318"/>
      <c r="I21" s="318"/>
      <c r="J21" s="360" t="s">
        <v>237</v>
      </c>
      <c r="K21" s="359" t="s">
        <v>936</v>
      </c>
      <c r="L21" s="360" t="s">
        <v>130</v>
      </c>
      <c r="N21" s="357"/>
    </row>
    <row r="22" spans="1:14">
      <c r="A22" s="307"/>
      <c r="B22" s="308"/>
      <c r="C22" s="308"/>
      <c r="D22" s="319" t="s">
        <v>937</v>
      </c>
      <c r="E22" s="318"/>
      <c r="F22" s="318"/>
      <c r="G22" s="318"/>
      <c r="H22" s="318"/>
      <c r="I22" s="318"/>
      <c r="J22" s="360" t="s">
        <v>240</v>
      </c>
      <c r="K22" s="359" t="s">
        <v>938</v>
      </c>
      <c r="L22" s="360" t="s">
        <v>52</v>
      </c>
      <c r="N22" s="357"/>
    </row>
    <row r="23" spans="1:14">
      <c r="A23" s="312"/>
      <c r="B23" s="320"/>
      <c r="C23" s="320"/>
      <c r="D23" s="321"/>
      <c r="E23" s="322"/>
      <c r="F23" s="322"/>
      <c r="G23" s="322"/>
      <c r="H23" s="322"/>
      <c r="I23" s="322"/>
      <c r="J23" s="362"/>
      <c r="K23" s="363" t="s">
        <v>81</v>
      </c>
      <c r="L23" s="362" t="s">
        <v>626</v>
      </c>
      <c r="N23" s="357"/>
    </row>
    <row r="24" spans="1:14">
      <c r="A24" s="307">
        <v>4</v>
      </c>
      <c r="B24" s="308" t="s">
        <v>939</v>
      </c>
      <c r="C24" s="308" t="s">
        <v>940</v>
      </c>
      <c r="D24" s="309" t="s">
        <v>941</v>
      </c>
      <c r="E24" s="317">
        <v>20000</v>
      </c>
      <c r="F24" s="317">
        <v>20000</v>
      </c>
      <c r="G24" s="317">
        <v>20000</v>
      </c>
      <c r="H24" s="317">
        <v>20000</v>
      </c>
      <c r="I24" s="317">
        <v>20000</v>
      </c>
      <c r="J24" s="356" t="s">
        <v>97</v>
      </c>
      <c r="K24" s="359" t="s">
        <v>942</v>
      </c>
      <c r="L24" s="360" t="s">
        <v>626</v>
      </c>
      <c r="N24" s="357"/>
    </row>
    <row r="25" spans="1:14">
      <c r="A25" s="307"/>
      <c r="B25" s="308" t="s">
        <v>943</v>
      </c>
      <c r="C25" s="308" t="s">
        <v>944</v>
      </c>
      <c r="D25" s="309" t="s">
        <v>943</v>
      </c>
      <c r="E25" s="310"/>
      <c r="F25" s="310"/>
      <c r="G25" s="310"/>
      <c r="H25" s="310"/>
      <c r="I25" s="310"/>
      <c r="J25" s="360" t="s">
        <v>237</v>
      </c>
      <c r="K25" s="359" t="s">
        <v>945</v>
      </c>
      <c r="L25" s="360"/>
      <c r="N25" s="357"/>
    </row>
    <row r="26" spans="1:14">
      <c r="A26" s="307"/>
      <c r="B26" s="308"/>
      <c r="C26" s="308" t="s">
        <v>262</v>
      </c>
      <c r="D26" s="309"/>
      <c r="E26" s="310"/>
      <c r="F26" s="310"/>
      <c r="G26" s="310"/>
      <c r="H26" s="310"/>
      <c r="I26" s="310"/>
      <c r="J26" s="362" t="s">
        <v>240</v>
      </c>
      <c r="K26" s="364" t="s">
        <v>946</v>
      </c>
      <c r="L26" s="360"/>
      <c r="N26" s="357"/>
    </row>
    <row r="27" spans="1:14">
      <c r="A27" s="323">
        <v>5</v>
      </c>
      <c r="B27" s="304" t="s">
        <v>947</v>
      </c>
      <c r="C27" s="304" t="s">
        <v>948</v>
      </c>
      <c r="D27" s="305" t="s">
        <v>949</v>
      </c>
      <c r="E27" s="311">
        <v>5000</v>
      </c>
      <c r="F27" s="311">
        <v>5000</v>
      </c>
      <c r="G27" s="311">
        <v>5000</v>
      </c>
      <c r="H27" s="311">
        <v>5000</v>
      </c>
      <c r="I27" s="311">
        <v>5000</v>
      </c>
      <c r="J27" s="360" t="s">
        <v>97</v>
      </c>
      <c r="K27" s="355" t="s">
        <v>950</v>
      </c>
      <c r="L27" s="356" t="s">
        <v>626</v>
      </c>
      <c r="N27" s="357"/>
    </row>
    <row r="28" spans="1:14">
      <c r="A28" s="307"/>
      <c r="B28" s="308"/>
      <c r="C28" s="308" t="s">
        <v>951</v>
      </c>
      <c r="D28" s="309"/>
      <c r="E28" s="310"/>
      <c r="F28" s="310"/>
      <c r="G28" s="310"/>
      <c r="H28" s="318"/>
      <c r="I28" s="318"/>
      <c r="J28" s="360" t="s">
        <v>237</v>
      </c>
      <c r="K28" s="359" t="s">
        <v>952</v>
      </c>
      <c r="L28" s="360"/>
      <c r="N28" s="357"/>
    </row>
    <row r="29" spans="1:14">
      <c r="A29" s="307"/>
      <c r="B29" s="308"/>
      <c r="C29" s="308" t="s">
        <v>953</v>
      </c>
      <c r="D29" s="309"/>
      <c r="E29" s="310"/>
      <c r="F29" s="310"/>
      <c r="G29" s="310"/>
      <c r="H29" s="318"/>
      <c r="I29" s="318"/>
      <c r="J29" s="360" t="s">
        <v>240</v>
      </c>
      <c r="K29" s="359" t="s">
        <v>954</v>
      </c>
      <c r="L29" s="360"/>
      <c r="N29" s="357"/>
    </row>
    <row r="30" spans="1:14">
      <c r="A30" s="312"/>
      <c r="B30" s="313"/>
      <c r="C30" s="313"/>
      <c r="D30" s="314"/>
      <c r="E30" s="315"/>
      <c r="F30" s="315"/>
      <c r="G30" s="315"/>
      <c r="H30" s="322"/>
      <c r="I30" s="322"/>
      <c r="J30" s="362"/>
      <c r="K30" s="363" t="s">
        <v>955</v>
      </c>
      <c r="L30" s="362"/>
      <c r="N30" s="357"/>
    </row>
    <row r="31" spans="1:14">
      <c r="A31" s="323">
        <v>6</v>
      </c>
      <c r="B31" s="304" t="s">
        <v>956</v>
      </c>
      <c r="C31" s="304" t="s">
        <v>957</v>
      </c>
      <c r="D31" s="305" t="s">
        <v>958</v>
      </c>
      <c r="E31" s="311">
        <v>2000</v>
      </c>
      <c r="F31" s="311">
        <v>2000</v>
      </c>
      <c r="G31" s="311">
        <v>2000</v>
      </c>
      <c r="H31" s="311">
        <v>2000</v>
      </c>
      <c r="I31" s="311">
        <v>2000</v>
      </c>
      <c r="J31" s="356" t="s">
        <v>97</v>
      </c>
      <c r="K31" s="355" t="s">
        <v>959</v>
      </c>
      <c r="L31" s="356" t="s">
        <v>926</v>
      </c>
      <c r="N31" s="357"/>
    </row>
    <row r="32" spans="1:14">
      <c r="A32" s="307"/>
      <c r="B32" s="308" t="s">
        <v>960</v>
      </c>
      <c r="C32" s="308" t="s">
        <v>961</v>
      </c>
      <c r="D32" s="309" t="s">
        <v>962</v>
      </c>
      <c r="E32" s="310"/>
      <c r="F32" s="310"/>
      <c r="G32" s="310"/>
      <c r="H32" s="318"/>
      <c r="I32" s="318"/>
      <c r="J32" s="360" t="s">
        <v>237</v>
      </c>
      <c r="K32" s="359" t="s">
        <v>963</v>
      </c>
      <c r="L32" s="360"/>
      <c r="N32" s="357"/>
    </row>
    <row r="33" spans="1:14">
      <c r="A33" s="312"/>
      <c r="B33" s="313"/>
      <c r="C33" s="313" t="s">
        <v>964</v>
      </c>
      <c r="D33" s="314"/>
      <c r="E33" s="315"/>
      <c r="F33" s="315"/>
      <c r="G33" s="315"/>
      <c r="H33" s="322"/>
      <c r="I33" s="322"/>
      <c r="J33" s="362" t="s">
        <v>240</v>
      </c>
      <c r="K33" s="363" t="s">
        <v>629</v>
      </c>
      <c r="L33" s="362"/>
      <c r="N33" s="357"/>
    </row>
    <row r="34" spans="1:14">
      <c r="A34" s="307">
        <v>7</v>
      </c>
      <c r="B34" s="308" t="s">
        <v>965</v>
      </c>
      <c r="C34" s="308" t="s">
        <v>966</v>
      </c>
      <c r="D34" s="309" t="s">
        <v>967</v>
      </c>
      <c r="E34" s="317">
        <v>600000</v>
      </c>
      <c r="F34" s="317">
        <v>600000</v>
      </c>
      <c r="G34" s="317">
        <v>600000</v>
      </c>
      <c r="H34" s="317">
        <v>600000</v>
      </c>
      <c r="I34" s="317">
        <v>600000</v>
      </c>
      <c r="J34" s="360" t="s">
        <v>97</v>
      </c>
      <c r="K34" s="359" t="s">
        <v>968</v>
      </c>
      <c r="L34" s="356" t="s">
        <v>626</v>
      </c>
      <c r="N34" s="357"/>
    </row>
    <row r="35" spans="1:14">
      <c r="A35" s="307"/>
      <c r="B35" s="308" t="s">
        <v>698</v>
      </c>
      <c r="C35" s="308" t="s">
        <v>969</v>
      </c>
      <c r="D35" s="309" t="s">
        <v>970</v>
      </c>
      <c r="E35" s="310"/>
      <c r="F35" s="310"/>
      <c r="G35" s="310"/>
      <c r="H35" s="318"/>
      <c r="I35" s="318"/>
      <c r="J35" s="360" t="s">
        <v>237</v>
      </c>
      <c r="K35" s="359" t="s">
        <v>971</v>
      </c>
      <c r="L35" s="360" t="s">
        <v>52</v>
      </c>
      <c r="N35" s="357"/>
    </row>
    <row r="36" spans="1:14">
      <c r="A36" s="307"/>
      <c r="B36" s="308"/>
      <c r="C36" s="308"/>
      <c r="D36" s="309" t="s">
        <v>972</v>
      </c>
      <c r="E36" s="310"/>
      <c r="F36" s="310"/>
      <c r="G36" s="310"/>
      <c r="H36" s="318"/>
      <c r="I36" s="318"/>
      <c r="J36" s="360" t="s">
        <v>240</v>
      </c>
      <c r="K36" s="359" t="s">
        <v>973</v>
      </c>
      <c r="L36" s="360" t="s">
        <v>130</v>
      </c>
      <c r="N36" s="357"/>
    </row>
    <row r="37" spans="1:14">
      <c r="A37" s="307"/>
      <c r="B37" s="308"/>
      <c r="C37" s="308"/>
      <c r="D37" s="309" t="s">
        <v>974</v>
      </c>
      <c r="E37" s="310"/>
      <c r="F37" s="310"/>
      <c r="G37" s="310"/>
      <c r="H37" s="318"/>
      <c r="I37" s="318"/>
      <c r="J37" s="360"/>
      <c r="K37" s="359" t="s">
        <v>975</v>
      </c>
      <c r="L37" s="360" t="s">
        <v>926</v>
      </c>
      <c r="N37" s="357"/>
    </row>
    <row r="38" spans="1:14">
      <c r="A38" s="307"/>
      <c r="B38" s="308"/>
      <c r="C38" s="308"/>
      <c r="D38" s="309" t="s">
        <v>976</v>
      </c>
      <c r="E38" s="310"/>
      <c r="F38" s="310"/>
      <c r="G38" s="310"/>
      <c r="H38" s="318"/>
      <c r="I38" s="318"/>
      <c r="J38" s="360"/>
      <c r="K38" s="359" t="s">
        <v>977</v>
      </c>
      <c r="L38" s="358"/>
      <c r="N38" s="357"/>
    </row>
    <row r="39" spans="1:14">
      <c r="A39" s="312"/>
      <c r="B39" s="313"/>
      <c r="C39" s="313"/>
      <c r="D39" s="314"/>
      <c r="E39" s="315"/>
      <c r="F39" s="315"/>
      <c r="G39" s="315"/>
      <c r="H39" s="315"/>
      <c r="I39" s="315"/>
      <c r="J39" s="365"/>
      <c r="K39" s="363"/>
      <c r="L39" s="362"/>
      <c r="N39" s="357"/>
    </row>
    <row r="40" spans="1:14">
      <c r="A40" s="324">
        <v>8</v>
      </c>
      <c r="B40" s="325" t="s">
        <v>978</v>
      </c>
      <c r="C40" s="325" t="s">
        <v>979</v>
      </c>
      <c r="D40" s="326" t="s">
        <v>980</v>
      </c>
      <c r="E40" s="327">
        <v>450000</v>
      </c>
      <c r="F40" s="327">
        <v>450000</v>
      </c>
      <c r="G40" s="327">
        <v>450000</v>
      </c>
      <c r="H40" s="327">
        <v>450000</v>
      </c>
      <c r="I40" s="327">
        <v>450000</v>
      </c>
      <c r="J40" s="366" t="s">
        <v>97</v>
      </c>
      <c r="K40" s="367" t="s">
        <v>981</v>
      </c>
      <c r="L40" s="366" t="s">
        <v>626</v>
      </c>
      <c r="N40" s="357"/>
    </row>
    <row r="41" spans="1:14">
      <c r="A41" s="328"/>
      <c r="B41" s="329" t="s">
        <v>982</v>
      </c>
      <c r="C41" s="329" t="s">
        <v>983</v>
      </c>
      <c r="D41" s="330" t="s">
        <v>984</v>
      </c>
      <c r="E41" s="331"/>
      <c r="F41" s="331"/>
      <c r="G41" s="331"/>
      <c r="H41" s="332"/>
      <c r="I41" s="332"/>
      <c r="J41" s="368" t="s">
        <v>237</v>
      </c>
      <c r="K41" s="369" t="s">
        <v>985</v>
      </c>
      <c r="L41" s="368"/>
      <c r="N41" s="357"/>
    </row>
    <row r="42" spans="1:14">
      <c r="A42" s="328"/>
      <c r="B42" s="329" t="s">
        <v>986</v>
      </c>
      <c r="C42" s="329"/>
      <c r="D42" s="330" t="s">
        <v>987</v>
      </c>
      <c r="E42" s="331"/>
      <c r="F42" s="331"/>
      <c r="G42" s="331"/>
      <c r="H42" s="332"/>
      <c r="I42" s="332"/>
      <c r="J42" s="368" t="s">
        <v>240</v>
      </c>
      <c r="K42" s="369" t="s">
        <v>988</v>
      </c>
      <c r="L42" s="368"/>
      <c r="N42" s="357"/>
    </row>
    <row r="43" spans="1:14">
      <c r="A43" s="328"/>
      <c r="B43" s="329" t="s">
        <v>989</v>
      </c>
      <c r="C43" s="329"/>
      <c r="D43" s="330"/>
      <c r="E43" s="331"/>
      <c r="F43" s="331"/>
      <c r="G43" s="331"/>
      <c r="H43" s="332"/>
      <c r="I43" s="332"/>
      <c r="J43" s="370"/>
      <c r="K43" s="369" t="s">
        <v>990</v>
      </c>
      <c r="L43" s="368"/>
      <c r="N43" s="357"/>
    </row>
    <row r="44" spans="1:14">
      <c r="A44" s="328"/>
      <c r="B44" s="329"/>
      <c r="C44" s="333"/>
      <c r="D44" s="333"/>
      <c r="E44" s="334"/>
      <c r="F44" s="334"/>
      <c r="G44" s="334"/>
      <c r="H44" s="334"/>
      <c r="I44" s="371"/>
      <c r="J44" s="372"/>
      <c r="K44" s="373"/>
      <c r="L44" s="372"/>
      <c r="N44" s="357"/>
    </row>
    <row r="45" spans="1:14">
      <c r="A45" s="335">
        <v>9</v>
      </c>
      <c r="B45" s="336" t="s">
        <v>991</v>
      </c>
      <c r="C45" s="325" t="s">
        <v>992</v>
      </c>
      <c r="D45" s="326" t="s">
        <v>993</v>
      </c>
      <c r="E45" s="327">
        <v>30000</v>
      </c>
      <c r="F45" s="327">
        <v>30000</v>
      </c>
      <c r="G45" s="327">
        <v>30000</v>
      </c>
      <c r="H45" s="327">
        <v>30000</v>
      </c>
      <c r="I45" s="327">
        <v>30000</v>
      </c>
      <c r="J45" s="374" t="s">
        <v>97</v>
      </c>
      <c r="K45" s="375" t="s">
        <v>994</v>
      </c>
      <c r="L45" s="366" t="s">
        <v>626</v>
      </c>
      <c r="N45" s="357"/>
    </row>
    <row r="46" spans="1:14">
      <c r="A46" s="337"/>
      <c r="B46" s="338" t="s">
        <v>995</v>
      </c>
      <c r="C46" s="329" t="s">
        <v>996</v>
      </c>
      <c r="D46" s="330" t="s">
        <v>997</v>
      </c>
      <c r="E46" s="339"/>
      <c r="F46" s="339"/>
      <c r="G46" s="339"/>
      <c r="H46" s="339"/>
      <c r="I46" s="339"/>
      <c r="J46" s="368" t="s">
        <v>237</v>
      </c>
      <c r="K46" s="376" t="s">
        <v>998</v>
      </c>
      <c r="L46" s="368"/>
      <c r="N46" s="357"/>
    </row>
    <row r="47" spans="1:14">
      <c r="A47" s="337"/>
      <c r="B47" s="338"/>
      <c r="C47" s="329"/>
      <c r="D47" s="340" t="s">
        <v>999</v>
      </c>
      <c r="E47" s="332"/>
      <c r="F47" s="332"/>
      <c r="G47" s="332"/>
      <c r="H47" s="332"/>
      <c r="I47" s="332"/>
      <c r="J47" s="370" t="s">
        <v>240</v>
      </c>
      <c r="K47" s="376"/>
      <c r="L47" s="368"/>
      <c r="N47" s="357"/>
    </row>
    <row r="48" spans="1:14">
      <c r="A48" s="341"/>
      <c r="B48" s="342"/>
      <c r="C48" s="342"/>
      <c r="D48" s="343" t="s">
        <v>1000</v>
      </c>
      <c r="E48" s="344"/>
      <c r="F48" s="344"/>
      <c r="G48" s="344"/>
      <c r="H48" s="344"/>
      <c r="I48" s="344"/>
      <c r="J48" s="377"/>
      <c r="K48" s="378"/>
      <c r="L48" s="379"/>
      <c r="N48" s="357"/>
    </row>
    <row r="49" spans="1:14">
      <c r="A49" s="335">
        <v>10</v>
      </c>
      <c r="B49" s="336" t="s">
        <v>991</v>
      </c>
      <c r="C49" s="325" t="s">
        <v>992</v>
      </c>
      <c r="D49" s="326" t="s">
        <v>993</v>
      </c>
      <c r="E49" s="327">
        <v>30000</v>
      </c>
      <c r="F49" s="327">
        <v>30000</v>
      </c>
      <c r="G49" s="327">
        <v>30000</v>
      </c>
      <c r="H49" s="327">
        <v>30000</v>
      </c>
      <c r="I49" s="327">
        <v>30000</v>
      </c>
      <c r="J49" s="374" t="s">
        <v>97</v>
      </c>
      <c r="K49" s="375" t="s">
        <v>994</v>
      </c>
      <c r="L49" s="366" t="s">
        <v>626</v>
      </c>
      <c r="N49" s="357"/>
    </row>
    <row r="50" spans="1:14">
      <c r="A50" s="337"/>
      <c r="B50" s="338" t="s">
        <v>1001</v>
      </c>
      <c r="C50" s="329" t="s">
        <v>1002</v>
      </c>
      <c r="D50" s="330" t="s">
        <v>1003</v>
      </c>
      <c r="E50" s="339"/>
      <c r="F50" s="339"/>
      <c r="G50" s="339"/>
      <c r="H50" s="339"/>
      <c r="I50" s="339"/>
      <c r="J50" s="368" t="s">
        <v>237</v>
      </c>
      <c r="K50" s="376" t="s">
        <v>1004</v>
      </c>
      <c r="L50" s="368"/>
      <c r="N50" s="357"/>
    </row>
    <row r="51" spans="1:14">
      <c r="A51" s="337"/>
      <c r="B51" s="338" t="s">
        <v>1002</v>
      </c>
      <c r="C51" s="329"/>
      <c r="D51" s="340" t="s">
        <v>999</v>
      </c>
      <c r="E51" s="332"/>
      <c r="F51" s="332"/>
      <c r="G51" s="332"/>
      <c r="H51" s="332"/>
      <c r="I51" s="332"/>
      <c r="J51" s="370" t="s">
        <v>240</v>
      </c>
      <c r="K51" s="376"/>
      <c r="L51" s="368"/>
      <c r="N51" s="357"/>
    </row>
    <row r="52" spans="1:14">
      <c r="A52" s="341"/>
      <c r="B52" s="342"/>
      <c r="C52" s="342"/>
      <c r="D52" s="343" t="s">
        <v>1000</v>
      </c>
      <c r="E52" s="344"/>
      <c r="F52" s="344"/>
      <c r="G52" s="344"/>
      <c r="H52" s="344"/>
      <c r="I52" s="344"/>
      <c r="J52" s="377"/>
      <c r="K52" s="378"/>
      <c r="L52" s="379"/>
      <c r="N52" s="357"/>
    </row>
    <row r="53" spans="1:14">
      <c r="A53" s="324">
        <v>11</v>
      </c>
      <c r="B53" s="325" t="s">
        <v>1005</v>
      </c>
      <c r="C53" s="325" t="s">
        <v>1006</v>
      </c>
      <c r="D53" s="326" t="s">
        <v>1007</v>
      </c>
      <c r="E53" s="327">
        <v>60000</v>
      </c>
      <c r="F53" s="327">
        <v>60000</v>
      </c>
      <c r="G53" s="327">
        <v>60000</v>
      </c>
      <c r="H53" s="327">
        <v>60000</v>
      </c>
      <c r="I53" s="327">
        <v>60000</v>
      </c>
      <c r="J53" s="366" t="s">
        <v>97</v>
      </c>
      <c r="K53" s="367" t="s">
        <v>1008</v>
      </c>
      <c r="L53" s="366" t="s">
        <v>626</v>
      </c>
      <c r="N53" s="357"/>
    </row>
    <row r="54" spans="1:14">
      <c r="A54" s="328"/>
      <c r="B54" s="329" t="s">
        <v>1009</v>
      </c>
      <c r="C54" s="329" t="s">
        <v>1010</v>
      </c>
      <c r="D54" s="330" t="s">
        <v>1011</v>
      </c>
      <c r="E54" s="331"/>
      <c r="F54" s="331"/>
      <c r="G54" s="331"/>
      <c r="H54" s="331"/>
      <c r="I54" s="331"/>
      <c r="J54" s="368" t="s">
        <v>237</v>
      </c>
      <c r="K54" s="369" t="s">
        <v>1012</v>
      </c>
      <c r="L54" s="368"/>
      <c r="N54" s="357"/>
    </row>
    <row r="55" spans="1:14">
      <c r="A55" s="328"/>
      <c r="B55" s="329"/>
      <c r="C55" s="329" t="s">
        <v>1013</v>
      </c>
      <c r="D55" s="345" t="s">
        <v>1014</v>
      </c>
      <c r="E55" s="331"/>
      <c r="F55" s="331"/>
      <c r="G55" s="331"/>
      <c r="H55" s="331"/>
      <c r="I55" s="331"/>
      <c r="J55" s="368" t="s">
        <v>240</v>
      </c>
      <c r="K55" s="369"/>
      <c r="L55" s="368"/>
      <c r="N55" s="357"/>
    </row>
    <row r="56" spans="1:14">
      <c r="A56" s="328"/>
      <c r="B56" s="329"/>
      <c r="C56" s="329"/>
      <c r="D56" s="340" t="s">
        <v>1015</v>
      </c>
      <c r="E56" s="331"/>
      <c r="F56" s="331"/>
      <c r="G56" s="331"/>
      <c r="H56" s="331"/>
      <c r="I56" s="331"/>
      <c r="J56" s="380"/>
      <c r="K56" s="369"/>
      <c r="L56" s="368"/>
      <c r="N56" s="357"/>
    </row>
    <row r="57" spans="1:14">
      <c r="A57" s="346"/>
      <c r="B57" s="347"/>
      <c r="C57" s="347"/>
      <c r="D57" s="343" t="s">
        <v>1016</v>
      </c>
      <c r="E57" s="344"/>
      <c r="F57" s="344"/>
      <c r="G57" s="344"/>
      <c r="H57" s="344"/>
      <c r="I57" s="344"/>
      <c r="J57" s="377"/>
      <c r="K57" s="378"/>
      <c r="L57" s="377"/>
      <c r="N57" s="357"/>
    </row>
    <row r="58" spans="1:14">
      <c r="A58" s="348">
        <v>12</v>
      </c>
      <c r="B58" s="349" t="s">
        <v>1017</v>
      </c>
      <c r="C58" s="349" t="s">
        <v>1018</v>
      </c>
      <c r="D58" s="349" t="s">
        <v>1019</v>
      </c>
      <c r="E58" s="350">
        <v>20000</v>
      </c>
      <c r="F58" s="350">
        <v>20000</v>
      </c>
      <c r="G58" s="350">
        <v>20000</v>
      </c>
      <c r="H58" s="350">
        <v>20000</v>
      </c>
      <c r="I58" s="350">
        <v>20000</v>
      </c>
      <c r="J58" s="366" t="s">
        <v>97</v>
      </c>
      <c r="K58" s="381" t="s">
        <v>1020</v>
      </c>
      <c r="L58" s="382" t="s">
        <v>626</v>
      </c>
      <c r="N58" s="357"/>
    </row>
    <row r="59" spans="1:14">
      <c r="A59" s="351"/>
      <c r="B59" s="352" t="s">
        <v>1021</v>
      </c>
      <c r="C59" s="352" t="s">
        <v>1022</v>
      </c>
      <c r="D59" s="352" t="s">
        <v>1023</v>
      </c>
      <c r="E59" s="353"/>
      <c r="F59" s="353"/>
      <c r="G59" s="353"/>
      <c r="H59" s="353"/>
      <c r="I59" s="353"/>
      <c r="J59" s="370" t="s">
        <v>237</v>
      </c>
      <c r="K59" s="383" t="s">
        <v>1024</v>
      </c>
      <c r="L59" s="384"/>
      <c r="N59" s="357"/>
    </row>
    <row r="60" spans="1:14">
      <c r="A60" s="351"/>
      <c r="B60" s="352" t="s">
        <v>1025</v>
      </c>
      <c r="C60" s="352" t="s">
        <v>1026</v>
      </c>
      <c r="D60" s="352" t="s">
        <v>1027</v>
      </c>
      <c r="E60" s="353"/>
      <c r="F60" s="353"/>
      <c r="G60" s="353"/>
      <c r="H60" s="353"/>
      <c r="I60" s="353"/>
      <c r="J60" s="370" t="s">
        <v>240</v>
      </c>
      <c r="K60" s="383" t="s">
        <v>1028</v>
      </c>
      <c r="L60" s="384"/>
      <c r="N60" s="357"/>
    </row>
    <row r="61" spans="1:14">
      <c r="A61" s="351"/>
      <c r="B61" s="352"/>
      <c r="C61" s="352" t="s">
        <v>1029</v>
      </c>
      <c r="D61" s="352" t="s">
        <v>1030</v>
      </c>
      <c r="E61" s="353"/>
      <c r="F61" s="353"/>
      <c r="G61" s="353"/>
      <c r="H61" s="353"/>
      <c r="I61" s="353"/>
      <c r="J61" s="384"/>
      <c r="K61" s="383"/>
      <c r="L61" s="384"/>
      <c r="N61" s="357"/>
    </row>
    <row r="62" spans="1:14">
      <c r="A62" s="351"/>
      <c r="B62" s="352"/>
      <c r="C62" s="352"/>
      <c r="D62" s="352" t="s">
        <v>1031</v>
      </c>
      <c r="E62" s="353"/>
      <c r="F62" s="353"/>
      <c r="G62" s="353"/>
      <c r="H62" s="353"/>
      <c r="I62" s="353"/>
      <c r="J62" s="384"/>
      <c r="K62" s="383"/>
      <c r="L62" s="384"/>
      <c r="N62" s="357"/>
    </row>
    <row r="63" spans="1:14">
      <c r="A63" s="351"/>
      <c r="B63" s="352"/>
      <c r="C63" s="352"/>
      <c r="D63" s="352" t="s">
        <v>1032</v>
      </c>
      <c r="E63" s="353"/>
      <c r="F63" s="353"/>
      <c r="G63" s="353"/>
      <c r="H63" s="353"/>
      <c r="I63" s="353"/>
      <c r="J63" s="384"/>
      <c r="K63" s="383"/>
      <c r="L63" s="384"/>
      <c r="N63" s="357"/>
    </row>
    <row r="64" spans="1:14">
      <c r="A64" s="351"/>
      <c r="B64" s="352"/>
      <c r="C64" s="352"/>
      <c r="D64" s="352" t="s">
        <v>1033</v>
      </c>
      <c r="E64" s="353"/>
      <c r="F64" s="353"/>
      <c r="G64" s="353"/>
      <c r="H64" s="353"/>
      <c r="I64" s="353"/>
      <c r="J64" s="384"/>
      <c r="K64" s="383"/>
      <c r="L64" s="384"/>
      <c r="N64" s="357"/>
    </row>
    <row r="65" spans="1:14">
      <c r="A65" s="351"/>
      <c r="B65" s="352"/>
      <c r="C65" s="352"/>
      <c r="D65" s="385" t="s">
        <v>1034</v>
      </c>
      <c r="E65" s="353"/>
      <c r="F65" s="353"/>
      <c r="G65" s="353"/>
      <c r="H65" s="353"/>
      <c r="I65" s="353"/>
      <c r="J65" s="384"/>
      <c r="K65" s="383"/>
      <c r="L65" s="384"/>
      <c r="N65" s="357"/>
    </row>
    <row r="66" spans="1:14">
      <c r="A66" s="351"/>
      <c r="B66" s="352"/>
      <c r="C66" s="352"/>
      <c r="D66" s="385" t="s">
        <v>1035</v>
      </c>
      <c r="E66" s="353"/>
      <c r="F66" s="353"/>
      <c r="G66" s="353"/>
      <c r="H66" s="353"/>
      <c r="I66" s="353"/>
      <c r="J66" s="384"/>
      <c r="K66" s="383"/>
      <c r="L66" s="384"/>
      <c r="N66" s="357"/>
    </row>
    <row r="67" spans="1:14">
      <c r="A67" s="386"/>
      <c r="B67" s="387"/>
      <c r="C67" s="387"/>
      <c r="D67" s="388"/>
      <c r="E67" s="389"/>
      <c r="F67" s="389"/>
      <c r="G67" s="389"/>
      <c r="H67" s="389"/>
      <c r="I67" s="389"/>
      <c r="J67" s="418"/>
      <c r="K67" s="419"/>
      <c r="L67" s="418"/>
      <c r="N67" s="357"/>
    </row>
    <row r="68" spans="1:14">
      <c r="A68" s="351">
        <v>13</v>
      </c>
      <c r="B68" s="352" t="s">
        <v>1036</v>
      </c>
      <c r="C68" s="352" t="s">
        <v>1037</v>
      </c>
      <c r="D68" s="352" t="s">
        <v>1019</v>
      </c>
      <c r="E68" s="390">
        <v>25000</v>
      </c>
      <c r="F68" s="390">
        <v>25000</v>
      </c>
      <c r="G68" s="390">
        <v>25000</v>
      </c>
      <c r="H68" s="390">
        <v>25000</v>
      </c>
      <c r="I68" s="390">
        <v>25000</v>
      </c>
      <c r="J68" s="384" t="s">
        <v>97</v>
      </c>
      <c r="K68" s="384" t="s">
        <v>1038</v>
      </c>
      <c r="L68" s="384" t="s">
        <v>626</v>
      </c>
      <c r="N68" s="357"/>
    </row>
    <row r="69" spans="1:14">
      <c r="A69" s="351"/>
      <c r="B69" s="352" t="s">
        <v>1039</v>
      </c>
      <c r="C69" s="352" t="s">
        <v>1040</v>
      </c>
      <c r="D69" s="352" t="s">
        <v>1041</v>
      </c>
      <c r="E69" s="353"/>
      <c r="F69" s="353"/>
      <c r="G69" s="353"/>
      <c r="H69" s="353"/>
      <c r="I69" s="353"/>
      <c r="J69" s="384" t="s">
        <v>237</v>
      </c>
      <c r="K69" s="384" t="s">
        <v>1042</v>
      </c>
      <c r="L69" s="384"/>
      <c r="N69" s="357"/>
    </row>
    <row r="70" spans="1:14">
      <c r="A70" s="351"/>
      <c r="B70" s="352" t="s">
        <v>1043</v>
      </c>
      <c r="C70" s="352" t="s">
        <v>1043</v>
      </c>
      <c r="D70" s="352" t="s">
        <v>1044</v>
      </c>
      <c r="E70" s="353"/>
      <c r="F70" s="353"/>
      <c r="G70" s="353"/>
      <c r="H70" s="353"/>
      <c r="I70" s="353"/>
      <c r="J70" s="384" t="s">
        <v>240</v>
      </c>
      <c r="K70" s="384" t="s">
        <v>1045</v>
      </c>
      <c r="L70" s="384"/>
      <c r="N70" s="357"/>
    </row>
    <row r="71" spans="1:14">
      <c r="A71" s="351"/>
      <c r="B71" s="352"/>
      <c r="C71" s="352"/>
      <c r="D71" s="385" t="s">
        <v>1046</v>
      </c>
      <c r="E71" s="353"/>
      <c r="F71" s="353"/>
      <c r="G71" s="353"/>
      <c r="H71" s="353"/>
      <c r="I71" s="353"/>
      <c r="J71" s="384"/>
      <c r="K71" s="384" t="s">
        <v>1047</v>
      </c>
      <c r="L71" s="384"/>
      <c r="N71" s="357"/>
    </row>
    <row r="72" spans="1:14">
      <c r="A72" s="351"/>
      <c r="B72" s="352"/>
      <c r="C72" s="352"/>
      <c r="D72" s="385" t="s">
        <v>1048</v>
      </c>
      <c r="E72" s="353"/>
      <c r="F72" s="353"/>
      <c r="G72" s="353"/>
      <c r="H72" s="353"/>
      <c r="I72" s="353"/>
      <c r="J72" s="384"/>
      <c r="K72" s="383"/>
      <c r="L72" s="384"/>
      <c r="N72" s="357"/>
    </row>
    <row r="73" spans="1:14">
      <c r="A73" s="386"/>
      <c r="B73" s="387"/>
      <c r="C73" s="387"/>
      <c r="D73" s="387"/>
      <c r="E73" s="389"/>
      <c r="F73" s="389"/>
      <c r="G73" s="389"/>
      <c r="H73" s="389"/>
      <c r="I73" s="389"/>
      <c r="J73" s="418"/>
      <c r="K73" s="419"/>
      <c r="L73" s="418"/>
      <c r="N73" s="357"/>
    </row>
    <row r="74" spans="1:12">
      <c r="A74" s="391">
        <v>14</v>
      </c>
      <c r="B74" s="304" t="s">
        <v>1049</v>
      </c>
      <c r="C74" s="304" t="s">
        <v>1050</v>
      </c>
      <c r="D74" s="305" t="s">
        <v>1051</v>
      </c>
      <c r="E74" s="311">
        <v>20000</v>
      </c>
      <c r="F74" s="311">
        <v>20000</v>
      </c>
      <c r="G74" s="311">
        <v>20000</v>
      </c>
      <c r="H74" s="311">
        <v>20000</v>
      </c>
      <c r="I74" s="311">
        <v>20000</v>
      </c>
      <c r="J74" s="361" t="s">
        <v>97</v>
      </c>
      <c r="K74" s="356" t="s">
        <v>1052</v>
      </c>
      <c r="L74" s="356" t="s">
        <v>626</v>
      </c>
    </row>
    <row r="75" spans="1:12">
      <c r="A75" s="358"/>
      <c r="B75" s="308" t="s">
        <v>1053</v>
      </c>
      <c r="C75" s="308" t="s">
        <v>1054</v>
      </c>
      <c r="D75" s="309" t="s">
        <v>1055</v>
      </c>
      <c r="E75" s="310"/>
      <c r="F75" s="310"/>
      <c r="G75" s="310"/>
      <c r="H75" s="318"/>
      <c r="I75" s="318"/>
      <c r="J75" s="360" t="s">
        <v>237</v>
      </c>
      <c r="K75" s="360" t="s">
        <v>1056</v>
      </c>
      <c r="L75" s="360"/>
    </row>
    <row r="76" spans="1:12">
      <c r="A76" s="358"/>
      <c r="B76" s="392" t="s">
        <v>1057</v>
      </c>
      <c r="C76" s="393" t="s">
        <v>309</v>
      </c>
      <c r="D76" s="394" t="s">
        <v>309</v>
      </c>
      <c r="E76" s="310"/>
      <c r="F76" s="310"/>
      <c r="G76" s="310"/>
      <c r="H76" s="310"/>
      <c r="I76" s="310"/>
      <c r="J76" s="420" t="s">
        <v>1058</v>
      </c>
      <c r="K76" s="360" t="s">
        <v>1059</v>
      </c>
      <c r="L76" s="358"/>
    </row>
    <row r="77" spans="1:12">
      <c r="A77" s="365"/>
      <c r="B77" s="395"/>
      <c r="C77" s="396"/>
      <c r="D77" s="320"/>
      <c r="E77" s="315"/>
      <c r="F77" s="315"/>
      <c r="G77" s="315"/>
      <c r="H77" s="315"/>
      <c r="I77" s="315"/>
      <c r="J77" s="421" t="s">
        <v>629</v>
      </c>
      <c r="K77" s="362" t="s">
        <v>309</v>
      </c>
      <c r="L77" s="365"/>
    </row>
    <row r="78" s="293" customFormat="1" ht="103.5" customHeight="1" spans="1:12">
      <c r="A78" s="323">
        <v>15</v>
      </c>
      <c r="B78" s="397" t="s">
        <v>1060</v>
      </c>
      <c r="C78" s="397" t="s">
        <v>1061</v>
      </c>
      <c r="D78" s="397" t="s">
        <v>1062</v>
      </c>
      <c r="E78" s="398">
        <v>20000</v>
      </c>
      <c r="F78" s="398">
        <v>20000</v>
      </c>
      <c r="G78" s="398">
        <v>20000</v>
      </c>
      <c r="H78" s="398">
        <v>20000</v>
      </c>
      <c r="I78" s="398">
        <v>20000</v>
      </c>
      <c r="J78" s="422" t="s">
        <v>1063</v>
      </c>
      <c r="K78" s="423" t="s">
        <v>1064</v>
      </c>
      <c r="L78" s="424" t="s">
        <v>626</v>
      </c>
    </row>
    <row r="79" s="294" customFormat="1" spans="1:14">
      <c r="A79" s="399" t="s">
        <v>16</v>
      </c>
      <c r="B79" s="400"/>
      <c r="C79" s="400"/>
      <c r="D79" s="401"/>
      <c r="E79" s="402">
        <f>SUM(E13:E78)</f>
        <v>1822000</v>
      </c>
      <c r="F79" s="402">
        <f>SUM(F13:F78)</f>
        <v>1822000</v>
      </c>
      <c r="G79" s="402">
        <f>SUM(G13:G78)</f>
        <v>1822000</v>
      </c>
      <c r="H79" s="402">
        <f>SUM(H13:H78)</f>
        <v>1822000</v>
      </c>
      <c r="I79" s="402">
        <f>SUM(I13:I78)</f>
        <v>1822000</v>
      </c>
      <c r="J79" s="425"/>
      <c r="K79" s="426"/>
      <c r="L79" s="425"/>
      <c r="N79" s="427"/>
    </row>
    <row r="80" spans="1:14">
      <c r="A80" s="403"/>
      <c r="B80" s="404"/>
      <c r="C80" s="404"/>
      <c r="D80" s="404"/>
      <c r="E80" s="405">
        <f>COUNT(E13:E78)</f>
        <v>15</v>
      </c>
      <c r="F80" s="405">
        <f t="shared" ref="F80:I80" si="0">COUNT(F13:F78)</f>
        <v>15</v>
      </c>
      <c r="G80" s="405">
        <f t="shared" si="0"/>
        <v>15</v>
      </c>
      <c r="H80" s="405">
        <f t="shared" si="0"/>
        <v>15</v>
      </c>
      <c r="I80" s="405">
        <f t="shared" si="0"/>
        <v>15</v>
      </c>
      <c r="J80" s="404"/>
      <c r="K80" s="428"/>
      <c r="L80" s="404"/>
      <c r="N80" s="357"/>
    </row>
    <row r="81" spans="1:14">
      <c r="A81" s="403"/>
      <c r="B81" s="404"/>
      <c r="C81" s="404"/>
      <c r="D81" s="404"/>
      <c r="E81" s="405"/>
      <c r="F81" s="405"/>
      <c r="G81" s="405"/>
      <c r="H81" s="405"/>
      <c r="I81" s="405"/>
      <c r="J81" s="404"/>
      <c r="K81" s="428"/>
      <c r="L81" s="404"/>
      <c r="N81" s="357"/>
    </row>
    <row r="82" s="20" customFormat="1" spans="1:12">
      <c r="A82" s="406" t="s">
        <v>34</v>
      </c>
      <c r="B82" s="406"/>
      <c r="C82" s="406"/>
      <c r="D82" s="406"/>
      <c r="E82" s="406"/>
      <c r="F82" s="406"/>
      <c r="G82" s="406"/>
      <c r="H82" s="406"/>
      <c r="I82" s="406"/>
      <c r="J82" s="406"/>
      <c r="K82" s="406"/>
      <c r="L82" s="406"/>
    </row>
    <row r="83" s="20" customFormat="1" spans="1:12">
      <c r="A83" s="406" t="s">
        <v>35</v>
      </c>
      <c r="B83" s="406"/>
      <c r="C83" s="406"/>
      <c r="D83" s="406"/>
      <c r="E83" s="406"/>
      <c r="F83" s="406"/>
      <c r="G83" s="406"/>
      <c r="H83" s="406"/>
      <c r="I83" s="406"/>
      <c r="J83" s="406"/>
      <c r="K83" s="406"/>
      <c r="L83" s="406"/>
    </row>
    <row r="84" s="20" customFormat="1" spans="1:12">
      <c r="A84" s="406" t="s">
        <v>2</v>
      </c>
      <c r="B84" s="406"/>
      <c r="C84" s="406"/>
      <c r="D84" s="406"/>
      <c r="E84" s="406"/>
      <c r="F84" s="406"/>
      <c r="G84" s="406"/>
      <c r="H84" s="406"/>
      <c r="I84" s="406"/>
      <c r="J84" s="406"/>
      <c r="K84" s="406"/>
      <c r="L84" s="406"/>
    </row>
    <row r="85" s="20" customFormat="1" spans="1:12">
      <c r="A85" s="406" t="s">
        <v>3</v>
      </c>
      <c r="B85" s="406"/>
      <c r="C85" s="406"/>
      <c r="D85" s="406"/>
      <c r="E85" s="406"/>
      <c r="F85" s="406"/>
      <c r="G85" s="406"/>
      <c r="H85" s="406"/>
      <c r="I85" s="406"/>
      <c r="J85" s="406"/>
      <c r="K85" s="406"/>
      <c r="L85" s="406"/>
    </row>
    <row r="86" s="22" customFormat="1" spans="1:13">
      <c r="A86" s="407" t="s">
        <v>36</v>
      </c>
      <c r="B86" s="407"/>
      <c r="C86" s="407"/>
      <c r="D86" s="407"/>
      <c r="E86" s="407"/>
      <c r="F86" s="407"/>
      <c r="G86" s="407"/>
      <c r="H86" s="407"/>
      <c r="I86" s="407"/>
      <c r="J86" s="407"/>
      <c r="K86" s="407"/>
      <c r="L86" s="407"/>
      <c r="M86" s="407"/>
    </row>
    <row r="87" s="20" customFormat="1" spans="1:12">
      <c r="A87" s="408" t="s">
        <v>37</v>
      </c>
      <c r="B87" s="408"/>
      <c r="C87" s="408"/>
      <c r="D87" s="408"/>
      <c r="E87" s="408"/>
      <c r="F87" s="408"/>
      <c r="G87" s="408"/>
      <c r="H87" s="408"/>
      <c r="I87" s="408"/>
      <c r="J87" s="408"/>
      <c r="K87" s="408"/>
      <c r="L87" s="408"/>
    </row>
    <row r="88" s="16" customFormat="1" ht="18.75" spans="1:12">
      <c r="A88" s="133" t="s">
        <v>901</v>
      </c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</row>
    <row r="89" s="16" customFormat="1" ht="18.75" spans="1:12">
      <c r="A89" s="133" t="s">
        <v>1065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</row>
    <row r="90" s="16" customFormat="1" ht="8.25" customHeight="1" spans="1:12">
      <c r="A90" s="133"/>
      <c r="B90" s="133"/>
      <c r="C90" s="133"/>
      <c r="D90" s="133"/>
      <c r="E90" s="302"/>
      <c r="F90" s="302"/>
      <c r="G90" s="302"/>
      <c r="H90" s="302"/>
      <c r="I90" s="302"/>
      <c r="J90" s="24"/>
      <c r="K90" s="133"/>
      <c r="L90" s="133"/>
    </row>
    <row r="91" s="18" customFormat="1" ht="18.75" spans="1:12">
      <c r="A91" s="51" t="s">
        <v>40</v>
      </c>
      <c r="B91" s="51" t="s">
        <v>41</v>
      </c>
      <c r="C91" s="51" t="s">
        <v>42</v>
      </c>
      <c r="D91" s="52" t="s">
        <v>43</v>
      </c>
      <c r="E91" s="53" t="s">
        <v>12</v>
      </c>
      <c r="F91" s="54"/>
      <c r="G91" s="54"/>
      <c r="H91" s="54"/>
      <c r="I91" s="69"/>
      <c r="J91" s="52" t="s">
        <v>44</v>
      </c>
      <c r="K91" s="429" t="s">
        <v>45</v>
      </c>
      <c r="L91" s="52" t="s">
        <v>46</v>
      </c>
    </row>
    <row r="92" s="18" customFormat="1" ht="18.75" spans="1:12">
      <c r="A92" s="55"/>
      <c r="B92" s="55"/>
      <c r="C92" s="55"/>
      <c r="D92" s="56"/>
      <c r="E92" s="57">
        <v>2566</v>
      </c>
      <c r="F92" s="57">
        <v>2567</v>
      </c>
      <c r="G92" s="57">
        <v>2568</v>
      </c>
      <c r="H92" s="57">
        <v>2569</v>
      </c>
      <c r="I92" s="57">
        <v>2570</v>
      </c>
      <c r="J92" s="56"/>
      <c r="K92" s="430"/>
      <c r="L92" s="56"/>
    </row>
    <row r="93" s="18" customFormat="1" ht="18.75" spans="1:12">
      <c r="A93" s="58"/>
      <c r="B93" s="58"/>
      <c r="C93" s="58"/>
      <c r="D93" s="59"/>
      <c r="E93" s="60" t="s">
        <v>13</v>
      </c>
      <c r="F93" s="60" t="s">
        <v>13</v>
      </c>
      <c r="G93" s="60" t="s">
        <v>13</v>
      </c>
      <c r="H93" s="60" t="s">
        <v>13</v>
      </c>
      <c r="I93" s="60" t="s">
        <v>13</v>
      </c>
      <c r="J93" s="59"/>
      <c r="K93" s="431"/>
      <c r="L93" s="59"/>
    </row>
    <row r="94" spans="1:14">
      <c r="A94" s="303">
        <v>1</v>
      </c>
      <c r="B94" s="304" t="s">
        <v>1066</v>
      </c>
      <c r="C94" s="304" t="s">
        <v>1067</v>
      </c>
      <c r="D94" s="305" t="s">
        <v>1068</v>
      </c>
      <c r="E94" s="311">
        <v>30000</v>
      </c>
      <c r="F94" s="311">
        <v>30000</v>
      </c>
      <c r="G94" s="311">
        <v>30000</v>
      </c>
      <c r="H94" s="311">
        <v>30000</v>
      </c>
      <c r="I94" s="311">
        <v>30000</v>
      </c>
      <c r="J94" s="361" t="s">
        <v>64</v>
      </c>
      <c r="K94" s="355" t="s">
        <v>629</v>
      </c>
      <c r="L94" s="356" t="s">
        <v>626</v>
      </c>
      <c r="N94" s="357"/>
    </row>
    <row r="95" spans="1:14">
      <c r="A95" s="307"/>
      <c r="B95" s="308" t="s">
        <v>1069</v>
      </c>
      <c r="C95" s="308" t="s">
        <v>1070</v>
      </c>
      <c r="D95" s="309" t="s">
        <v>1071</v>
      </c>
      <c r="E95" s="317"/>
      <c r="F95" s="317"/>
      <c r="G95" s="317"/>
      <c r="H95" s="317"/>
      <c r="I95" s="317"/>
      <c r="J95" s="358" t="s">
        <v>1072</v>
      </c>
      <c r="K95" s="359" t="s">
        <v>1073</v>
      </c>
      <c r="L95" s="360"/>
      <c r="N95" s="357"/>
    </row>
    <row r="96" spans="1:14">
      <c r="A96" s="307"/>
      <c r="B96" s="308"/>
      <c r="C96" s="308" t="s">
        <v>1074</v>
      </c>
      <c r="D96" s="309"/>
      <c r="E96" s="318"/>
      <c r="F96" s="318"/>
      <c r="G96" s="318"/>
      <c r="H96" s="318"/>
      <c r="I96" s="318"/>
      <c r="J96" s="358" t="s">
        <v>1075</v>
      </c>
      <c r="K96" s="359" t="s">
        <v>1076</v>
      </c>
      <c r="L96" s="360"/>
      <c r="N96" s="357"/>
    </row>
    <row r="97" spans="1:14">
      <c r="A97" s="312"/>
      <c r="B97" s="313"/>
      <c r="C97" s="313" t="s">
        <v>1077</v>
      </c>
      <c r="D97" s="314"/>
      <c r="E97" s="322"/>
      <c r="F97" s="322"/>
      <c r="G97" s="322"/>
      <c r="H97" s="322"/>
      <c r="I97" s="322"/>
      <c r="J97" s="362"/>
      <c r="K97" s="363" t="s">
        <v>81</v>
      </c>
      <c r="L97" s="362"/>
      <c r="N97" s="357"/>
    </row>
    <row r="98" spans="1:14">
      <c r="A98" s="323">
        <v>2</v>
      </c>
      <c r="B98" s="409" t="s">
        <v>1078</v>
      </c>
      <c r="C98" s="304" t="s">
        <v>1079</v>
      </c>
      <c r="D98" s="305" t="s">
        <v>1080</v>
      </c>
      <c r="E98" s="410">
        <v>30000</v>
      </c>
      <c r="F98" s="410">
        <v>30000</v>
      </c>
      <c r="G98" s="410">
        <v>30000</v>
      </c>
      <c r="H98" s="410">
        <v>30000</v>
      </c>
      <c r="I98" s="410">
        <v>30000</v>
      </c>
      <c r="J98" s="361" t="s">
        <v>64</v>
      </c>
      <c r="K98" s="355" t="s">
        <v>629</v>
      </c>
      <c r="L98" s="356" t="s">
        <v>626</v>
      </c>
      <c r="N98" s="357"/>
    </row>
    <row r="99" spans="1:14">
      <c r="A99" s="307"/>
      <c r="B99" s="411" t="s">
        <v>1081</v>
      </c>
      <c r="C99" s="308" t="s">
        <v>1082</v>
      </c>
      <c r="D99" s="309" t="s">
        <v>1083</v>
      </c>
      <c r="E99" s="310"/>
      <c r="F99" s="310"/>
      <c r="G99" s="310"/>
      <c r="H99" s="310"/>
      <c r="I99" s="310"/>
      <c r="J99" s="360" t="s">
        <v>1084</v>
      </c>
      <c r="K99" s="359" t="s">
        <v>1073</v>
      </c>
      <c r="L99" s="360"/>
      <c r="N99" s="357"/>
    </row>
    <row r="100" spans="1:14">
      <c r="A100" s="307"/>
      <c r="B100" s="411" t="s">
        <v>1085</v>
      </c>
      <c r="C100" s="308" t="s">
        <v>1086</v>
      </c>
      <c r="D100" s="309" t="s">
        <v>1087</v>
      </c>
      <c r="E100" s="310"/>
      <c r="F100" s="310"/>
      <c r="G100" s="310"/>
      <c r="H100" s="310"/>
      <c r="I100" s="310"/>
      <c r="J100" s="360" t="s">
        <v>1088</v>
      </c>
      <c r="K100" s="359" t="s">
        <v>1076</v>
      </c>
      <c r="L100" s="360"/>
      <c r="N100" s="357"/>
    </row>
    <row r="101" spans="1:14">
      <c r="A101" s="307"/>
      <c r="B101" s="412"/>
      <c r="C101" s="308"/>
      <c r="D101" s="309" t="s">
        <v>1089</v>
      </c>
      <c r="E101" s="310"/>
      <c r="F101" s="310"/>
      <c r="G101" s="310"/>
      <c r="H101" s="310"/>
      <c r="I101" s="310"/>
      <c r="J101" s="360" t="s">
        <v>76</v>
      </c>
      <c r="K101" s="359" t="s">
        <v>81</v>
      </c>
      <c r="L101" s="360"/>
      <c r="N101" s="357"/>
    </row>
    <row r="102" spans="1:14">
      <c r="A102" s="307"/>
      <c r="B102" s="308"/>
      <c r="C102" s="308"/>
      <c r="D102" s="309"/>
      <c r="E102" s="317"/>
      <c r="F102" s="317"/>
      <c r="G102" s="317"/>
      <c r="H102" s="317"/>
      <c r="I102" s="317"/>
      <c r="J102" s="360" t="s">
        <v>1090</v>
      </c>
      <c r="K102" s="364"/>
      <c r="L102" s="360"/>
      <c r="N102" s="357"/>
    </row>
    <row r="103" spans="1:14">
      <c r="A103" s="312"/>
      <c r="B103" s="313"/>
      <c r="C103" s="313"/>
      <c r="D103" s="314"/>
      <c r="E103" s="413"/>
      <c r="F103" s="413"/>
      <c r="G103" s="413"/>
      <c r="H103" s="413"/>
      <c r="I103" s="413"/>
      <c r="J103" s="362" t="s">
        <v>81</v>
      </c>
      <c r="K103" s="432"/>
      <c r="L103" s="362"/>
      <c r="N103" s="357"/>
    </row>
    <row r="104" s="22" customFormat="1" spans="1:12">
      <c r="A104" s="183">
        <v>3</v>
      </c>
      <c r="B104" s="414" t="s">
        <v>1091</v>
      </c>
      <c r="C104" s="414" t="s">
        <v>1092</v>
      </c>
      <c r="D104" s="414" t="s">
        <v>1093</v>
      </c>
      <c r="E104" s="415">
        <v>50000</v>
      </c>
      <c r="F104" s="415">
        <v>50000</v>
      </c>
      <c r="G104" s="415">
        <v>50000</v>
      </c>
      <c r="H104" s="415">
        <v>50000</v>
      </c>
      <c r="I104" s="433">
        <v>50000</v>
      </c>
      <c r="J104" s="434" t="s">
        <v>1094</v>
      </c>
      <c r="K104" s="435" t="s">
        <v>1095</v>
      </c>
      <c r="L104" s="356" t="s">
        <v>626</v>
      </c>
    </row>
    <row r="105" s="22" customFormat="1" spans="1:12">
      <c r="A105" s="264"/>
      <c r="B105" s="158" t="s">
        <v>1096</v>
      </c>
      <c r="C105" s="158" t="s">
        <v>1097</v>
      </c>
      <c r="D105" s="158" t="s">
        <v>1098</v>
      </c>
      <c r="E105" s="416"/>
      <c r="F105" s="416"/>
      <c r="G105" s="416"/>
      <c r="H105" s="416"/>
      <c r="I105" s="436"/>
      <c r="J105" s="437" t="s">
        <v>1099</v>
      </c>
      <c r="K105" s="438" t="s">
        <v>1100</v>
      </c>
      <c r="L105" s="184"/>
    </row>
    <row r="106" s="22" customFormat="1" spans="1:12">
      <c r="A106" s="264"/>
      <c r="B106" s="158" t="s">
        <v>1101</v>
      </c>
      <c r="C106" s="158" t="s">
        <v>1102</v>
      </c>
      <c r="D106" s="158" t="s">
        <v>293</v>
      </c>
      <c r="E106" s="416"/>
      <c r="F106" s="416"/>
      <c r="G106" s="416"/>
      <c r="H106" s="416"/>
      <c r="I106" s="436"/>
      <c r="J106" s="437" t="s">
        <v>1103</v>
      </c>
      <c r="K106" s="438" t="s">
        <v>1104</v>
      </c>
      <c r="L106" s="184"/>
    </row>
    <row r="107" s="22" customFormat="1" spans="1:12">
      <c r="A107" s="264"/>
      <c r="B107" s="158"/>
      <c r="C107" s="158" t="s">
        <v>1105</v>
      </c>
      <c r="D107" s="158"/>
      <c r="E107" s="416"/>
      <c r="F107" s="416"/>
      <c r="G107" s="416"/>
      <c r="H107" s="416"/>
      <c r="I107" s="436"/>
      <c r="J107" s="437"/>
      <c r="K107" s="438" t="s">
        <v>1106</v>
      </c>
      <c r="L107" s="184"/>
    </row>
    <row r="108" s="22" customFormat="1" spans="1:12">
      <c r="A108" s="264"/>
      <c r="B108" s="158"/>
      <c r="C108" s="158" t="s">
        <v>1107</v>
      </c>
      <c r="D108" s="158"/>
      <c r="E108" s="416"/>
      <c r="F108" s="416"/>
      <c r="G108" s="416"/>
      <c r="H108" s="416"/>
      <c r="I108" s="436"/>
      <c r="J108" s="437"/>
      <c r="K108" s="438" t="s">
        <v>1108</v>
      </c>
      <c r="L108" s="184"/>
    </row>
    <row r="109" s="22" customFormat="1" spans="1:12">
      <c r="A109" s="264"/>
      <c r="B109" s="158"/>
      <c r="C109" s="158" t="s">
        <v>1109</v>
      </c>
      <c r="D109" s="158"/>
      <c r="E109" s="416"/>
      <c r="F109" s="416"/>
      <c r="G109" s="416"/>
      <c r="H109" s="416"/>
      <c r="I109" s="436"/>
      <c r="J109" s="437"/>
      <c r="K109" s="438" t="s">
        <v>1110</v>
      </c>
      <c r="L109" s="184"/>
    </row>
    <row r="110" s="22" customFormat="1" spans="1:12">
      <c r="A110" s="264"/>
      <c r="B110" s="158"/>
      <c r="C110" s="158" t="s">
        <v>1111</v>
      </c>
      <c r="D110" s="158"/>
      <c r="E110" s="416"/>
      <c r="F110" s="416"/>
      <c r="G110" s="416"/>
      <c r="H110" s="416"/>
      <c r="I110" s="436"/>
      <c r="J110" s="437"/>
      <c r="K110" s="438" t="s">
        <v>1112</v>
      </c>
      <c r="L110" s="184"/>
    </row>
    <row r="111" s="22" customFormat="1" spans="1:12">
      <c r="A111" s="264"/>
      <c r="B111" s="158"/>
      <c r="C111" s="158" t="s">
        <v>1113</v>
      </c>
      <c r="D111" s="158"/>
      <c r="E111" s="416"/>
      <c r="F111" s="416"/>
      <c r="G111" s="416"/>
      <c r="H111" s="416"/>
      <c r="I111" s="436"/>
      <c r="J111" s="437"/>
      <c r="K111" s="438" t="s">
        <v>1114</v>
      </c>
      <c r="L111" s="184"/>
    </row>
    <row r="112" s="22" customFormat="1" spans="1:12">
      <c r="A112" s="264"/>
      <c r="B112" s="158"/>
      <c r="C112" s="158" t="s">
        <v>1115</v>
      </c>
      <c r="D112" s="158"/>
      <c r="E112" s="416"/>
      <c r="F112" s="416"/>
      <c r="G112" s="416"/>
      <c r="H112" s="416"/>
      <c r="I112" s="436"/>
      <c r="J112" s="437"/>
      <c r="K112" s="438"/>
      <c r="L112" s="184"/>
    </row>
    <row r="113" s="22" customFormat="1" spans="1:12">
      <c r="A113" s="264"/>
      <c r="B113" s="158"/>
      <c r="C113" s="158" t="s">
        <v>1116</v>
      </c>
      <c r="D113" s="158"/>
      <c r="E113" s="416"/>
      <c r="F113" s="416"/>
      <c r="G113" s="416"/>
      <c r="H113" s="416"/>
      <c r="I113" s="436"/>
      <c r="J113" s="437"/>
      <c r="K113" s="438"/>
      <c r="L113" s="184"/>
    </row>
    <row r="114" s="22" customFormat="1" spans="1:12">
      <c r="A114" s="264"/>
      <c r="B114" s="158"/>
      <c r="C114" s="158" t="s">
        <v>1117</v>
      </c>
      <c r="D114" s="158"/>
      <c r="E114" s="416"/>
      <c r="F114" s="416"/>
      <c r="G114" s="416"/>
      <c r="H114" s="416"/>
      <c r="I114" s="436"/>
      <c r="J114" s="437"/>
      <c r="K114" s="438"/>
      <c r="L114" s="184"/>
    </row>
    <row r="115" s="22" customFormat="1" spans="1:12">
      <c r="A115" s="264"/>
      <c r="B115" s="158"/>
      <c r="C115" s="158" t="s">
        <v>1118</v>
      </c>
      <c r="D115" s="158"/>
      <c r="E115" s="416"/>
      <c r="F115" s="416"/>
      <c r="G115" s="416"/>
      <c r="H115" s="416"/>
      <c r="I115" s="436"/>
      <c r="J115" s="437"/>
      <c r="K115" s="438"/>
      <c r="L115" s="184"/>
    </row>
    <row r="116" s="22" customFormat="1" spans="1:12">
      <c r="A116" s="264"/>
      <c r="B116" s="158"/>
      <c r="C116" s="158" t="s">
        <v>1119</v>
      </c>
      <c r="D116" s="158"/>
      <c r="E116" s="416"/>
      <c r="F116" s="416"/>
      <c r="G116" s="416"/>
      <c r="H116" s="416"/>
      <c r="I116" s="436"/>
      <c r="J116" s="437"/>
      <c r="K116" s="438"/>
      <c r="L116" s="184"/>
    </row>
    <row r="117" s="22" customFormat="1" spans="1:12">
      <c r="A117" s="264"/>
      <c r="B117" s="158"/>
      <c r="C117" s="158" t="s">
        <v>1120</v>
      </c>
      <c r="D117" s="158"/>
      <c r="E117" s="416"/>
      <c r="F117" s="416"/>
      <c r="G117" s="416"/>
      <c r="H117" s="416"/>
      <c r="I117" s="436"/>
      <c r="J117" s="437"/>
      <c r="K117" s="438"/>
      <c r="L117" s="184"/>
    </row>
    <row r="118" s="22" customFormat="1" spans="1:12">
      <c r="A118" s="264"/>
      <c r="B118" s="158"/>
      <c r="C118" s="158" t="s">
        <v>1121</v>
      </c>
      <c r="D118" s="158"/>
      <c r="E118" s="416"/>
      <c r="F118" s="416"/>
      <c r="G118" s="416"/>
      <c r="H118" s="416"/>
      <c r="I118" s="436"/>
      <c r="J118" s="437"/>
      <c r="K118" s="438"/>
      <c r="L118" s="184"/>
    </row>
    <row r="119" s="22" customFormat="1" spans="1:12">
      <c r="A119" s="266"/>
      <c r="B119" s="161"/>
      <c r="C119" s="161" t="s">
        <v>1122</v>
      </c>
      <c r="D119" s="161"/>
      <c r="E119" s="417"/>
      <c r="F119" s="417"/>
      <c r="G119" s="417"/>
      <c r="H119" s="417"/>
      <c r="I119" s="439"/>
      <c r="J119" s="440"/>
      <c r="K119" s="441"/>
      <c r="L119" s="442"/>
    </row>
    <row r="120" s="22" customFormat="1" spans="1:12">
      <c r="A120" s="183">
        <v>4</v>
      </c>
      <c r="B120" s="414" t="s">
        <v>1123</v>
      </c>
      <c r="C120" s="414" t="s">
        <v>1124</v>
      </c>
      <c r="D120" s="414" t="s">
        <v>1125</v>
      </c>
      <c r="E120" s="415">
        <v>10000</v>
      </c>
      <c r="F120" s="415">
        <v>10000</v>
      </c>
      <c r="G120" s="415">
        <v>10000</v>
      </c>
      <c r="H120" s="415">
        <v>10000</v>
      </c>
      <c r="I120" s="415">
        <v>10000</v>
      </c>
      <c r="J120" s="434" t="s">
        <v>1126</v>
      </c>
      <c r="K120" s="435" t="s">
        <v>1127</v>
      </c>
      <c r="L120" s="356" t="s">
        <v>626</v>
      </c>
    </row>
    <row r="121" s="22" customFormat="1" spans="1:12">
      <c r="A121" s="264"/>
      <c r="B121" s="158" t="s">
        <v>1128</v>
      </c>
      <c r="C121" s="158" t="s">
        <v>1129</v>
      </c>
      <c r="D121" s="158" t="s">
        <v>1130</v>
      </c>
      <c r="E121" s="416"/>
      <c r="F121" s="416"/>
      <c r="G121" s="416"/>
      <c r="H121" s="416"/>
      <c r="I121" s="416"/>
      <c r="J121" s="443" t="s">
        <v>1131</v>
      </c>
      <c r="K121" s="438" t="s">
        <v>1132</v>
      </c>
      <c r="L121" s="184"/>
    </row>
    <row r="122" s="22" customFormat="1" spans="1:12">
      <c r="A122" s="264"/>
      <c r="B122" s="158"/>
      <c r="C122" s="158" t="s">
        <v>1133</v>
      </c>
      <c r="D122" s="158" t="s">
        <v>293</v>
      </c>
      <c r="E122" s="416"/>
      <c r="F122" s="416"/>
      <c r="G122" s="416"/>
      <c r="H122" s="416"/>
      <c r="I122" s="416"/>
      <c r="J122" s="437" t="s">
        <v>1134</v>
      </c>
      <c r="K122" s="438" t="s">
        <v>1135</v>
      </c>
      <c r="L122" s="184"/>
    </row>
    <row r="123" s="22" customFormat="1" spans="1:12">
      <c r="A123" s="264"/>
      <c r="B123" s="158"/>
      <c r="C123" s="158" t="s">
        <v>1136</v>
      </c>
      <c r="D123" s="158" t="s">
        <v>1137</v>
      </c>
      <c r="E123" s="416"/>
      <c r="F123" s="416"/>
      <c r="G123" s="416"/>
      <c r="H123" s="416"/>
      <c r="I123" s="416"/>
      <c r="J123" s="437"/>
      <c r="K123" s="438" t="s">
        <v>1138</v>
      </c>
      <c r="L123" s="184"/>
    </row>
    <row r="124" s="22" customFormat="1" spans="1:12">
      <c r="A124" s="264"/>
      <c r="B124" s="158"/>
      <c r="C124" s="158" t="s">
        <v>1139</v>
      </c>
      <c r="D124" s="158" t="s">
        <v>1140</v>
      </c>
      <c r="E124" s="416"/>
      <c r="F124" s="416"/>
      <c r="G124" s="416"/>
      <c r="H124" s="416"/>
      <c r="I124" s="416"/>
      <c r="J124" s="437"/>
      <c r="K124" s="438" t="s">
        <v>1141</v>
      </c>
      <c r="L124" s="184"/>
    </row>
    <row r="125" s="22" customFormat="1" spans="1:12">
      <c r="A125" s="264"/>
      <c r="B125" s="158"/>
      <c r="C125" s="158" t="s">
        <v>1142</v>
      </c>
      <c r="D125" s="158"/>
      <c r="E125" s="416"/>
      <c r="F125" s="416"/>
      <c r="G125" s="416"/>
      <c r="H125" s="416"/>
      <c r="I125" s="416"/>
      <c r="J125" s="437"/>
      <c r="K125" s="438" t="s">
        <v>1143</v>
      </c>
      <c r="L125" s="184"/>
    </row>
    <row r="126" s="22" customFormat="1" spans="1:12">
      <c r="A126" s="264"/>
      <c r="B126" s="158"/>
      <c r="C126" s="158" t="s">
        <v>1144</v>
      </c>
      <c r="D126" s="158"/>
      <c r="E126" s="416"/>
      <c r="F126" s="416"/>
      <c r="G126" s="416"/>
      <c r="H126" s="416"/>
      <c r="I126" s="416"/>
      <c r="J126" s="437"/>
      <c r="K126" s="438" t="s">
        <v>1145</v>
      </c>
      <c r="L126" s="184"/>
    </row>
    <row r="127" s="22" customFormat="1" spans="1:12">
      <c r="A127" s="264"/>
      <c r="B127" s="158"/>
      <c r="C127" s="158" t="s">
        <v>1146</v>
      </c>
      <c r="D127" s="158"/>
      <c r="E127" s="416"/>
      <c r="F127" s="416"/>
      <c r="G127" s="416"/>
      <c r="H127" s="416"/>
      <c r="I127" s="416"/>
      <c r="J127" s="437"/>
      <c r="K127" s="438" t="s">
        <v>249</v>
      </c>
      <c r="L127" s="184"/>
    </row>
    <row r="128" s="22" customFormat="1" spans="1:12">
      <c r="A128" s="264"/>
      <c r="B128" s="158"/>
      <c r="C128" s="158" t="s">
        <v>1147</v>
      </c>
      <c r="D128" s="158"/>
      <c r="E128" s="416"/>
      <c r="F128" s="416"/>
      <c r="G128" s="416"/>
      <c r="H128" s="416"/>
      <c r="I128" s="416"/>
      <c r="J128" s="437"/>
      <c r="K128" s="438" t="s">
        <v>1148</v>
      </c>
      <c r="L128" s="184"/>
    </row>
    <row r="129" s="22" customFormat="1" spans="1:12">
      <c r="A129" s="264"/>
      <c r="B129" s="158"/>
      <c r="C129" s="158" t="s">
        <v>1149</v>
      </c>
      <c r="D129" s="158"/>
      <c r="E129" s="416"/>
      <c r="F129" s="416"/>
      <c r="G129" s="416"/>
      <c r="H129" s="416"/>
      <c r="I129" s="416"/>
      <c r="J129" s="437"/>
      <c r="K129" s="438" t="s">
        <v>1150</v>
      </c>
      <c r="L129" s="184"/>
    </row>
    <row r="130" s="22" customFormat="1" spans="1:12">
      <c r="A130" s="264"/>
      <c r="B130" s="158"/>
      <c r="C130" s="158" t="s">
        <v>1151</v>
      </c>
      <c r="D130" s="158"/>
      <c r="E130" s="416"/>
      <c r="F130" s="416"/>
      <c r="G130" s="416"/>
      <c r="H130" s="416"/>
      <c r="I130" s="416"/>
      <c r="J130" s="437"/>
      <c r="K130" s="438" t="s">
        <v>1152</v>
      </c>
      <c r="L130" s="184"/>
    </row>
    <row r="131" s="22" customFormat="1" spans="1:12">
      <c r="A131" s="264"/>
      <c r="B131" s="158"/>
      <c r="C131" s="158" t="s">
        <v>1153</v>
      </c>
      <c r="D131" s="158"/>
      <c r="E131" s="416"/>
      <c r="F131" s="416"/>
      <c r="G131" s="416"/>
      <c r="H131" s="416"/>
      <c r="I131" s="416"/>
      <c r="J131" s="437"/>
      <c r="K131" s="438" t="s">
        <v>1154</v>
      </c>
      <c r="L131" s="184"/>
    </row>
    <row r="132" s="22" customFormat="1" spans="1:12">
      <c r="A132" s="264" t="s">
        <v>1155</v>
      </c>
      <c r="B132" s="158"/>
      <c r="C132" s="158"/>
      <c r="D132" s="158"/>
      <c r="E132" s="416"/>
      <c r="F132" s="416"/>
      <c r="G132" s="416"/>
      <c r="H132" s="416"/>
      <c r="I132" s="416"/>
      <c r="J132" s="437"/>
      <c r="K132" s="438" t="s">
        <v>1156</v>
      </c>
      <c r="L132" s="184"/>
    </row>
    <row r="133" s="22" customFormat="1" spans="1:12">
      <c r="A133" s="264"/>
      <c r="B133" s="158"/>
      <c r="C133" s="158"/>
      <c r="D133" s="158"/>
      <c r="E133" s="416"/>
      <c r="F133" s="416"/>
      <c r="G133" s="416"/>
      <c r="H133" s="416"/>
      <c r="I133" s="416"/>
      <c r="J133" s="437"/>
      <c r="K133" s="438" t="s">
        <v>1157</v>
      </c>
      <c r="L133" s="184"/>
    </row>
    <row r="134" s="22" customFormat="1" spans="1:12">
      <c r="A134" s="264"/>
      <c r="B134" s="158"/>
      <c r="C134" s="158"/>
      <c r="D134" s="158"/>
      <c r="E134" s="416"/>
      <c r="F134" s="416"/>
      <c r="G134" s="416"/>
      <c r="H134" s="416"/>
      <c r="I134" s="416"/>
      <c r="J134" s="437"/>
      <c r="K134" s="438" t="s">
        <v>1158</v>
      </c>
      <c r="L134" s="184"/>
    </row>
    <row r="135" s="22" customFormat="1" spans="1:12">
      <c r="A135" s="264"/>
      <c r="B135" s="158"/>
      <c r="C135" s="158"/>
      <c r="D135" s="158"/>
      <c r="E135" s="416"/>
      <c r="F135" s="416"/>
      <c r="G135" s="416"/>
      <c r="H135" s="416"/>
      <c r="I135" s="416"/>
      <c r="J135" s="437"/>
      <c r="K135" s="438" t="s">
        <v>1159</v>
      </c>
      <c r="L135" s="184"/>
    </row>
    <row r="136" s="22" customFormat="1" spans="1:12">
      <c r="A136" s="266"/>
      <c r="B136" s="161"/>
      <c r="C136" s="161"/>
      <c r="D136" s="161"/>
      <c r="E136" s="417"/>
      <c r="F136" s="417"/>
      <c r="G136" s="417"/>
      <c r="H136" s="417"/>
      <c r="I136" s="417"/>
      <c r="J136" s="440"/>
      <c r="K136" s="441" t="s">
        <v>1160</v>
      </c>
      <c r="L136" s="442"/>
    </row>
    <row r="137" s="22" customFormat="1" spans="1:12">
      <c r="A137" s="183">
        <v>5</v>
      </c>
      <c r="B137" s="414" t="s">
        <v>1123</v>
      </c>
      <c r="C137" s="414" t="s">
        <v>1124</v>
      </c>
      <c r="D137" s="414" t="s">
        <v>1125</v>
      </c>
      <c r="E137" s="415">
        <v>10000</v>
      </c>
      <c r="F137" s="415">
        <v>10000</v>
      </c>
      <c r="G137" s="415">
        <v>10000</v>
      </c>
      <c r="H137" s="415">
        <v>10000</v>
      </c>
      <c r="I137" s="415">
        <v>10000</v>
      </c>
      <c r="J137" s="434" t="s">
        <v>1126</v>
      </c>
      <c r="K137" s="435" t="s">
        <v>1127</v>
      </c>
      <c r="L137" s="356" t="s">
        <v>626</v>
      </c>
    </row>
    <row r="138" s="22" customFormat="1" spans="1:12">
      <c r="A138" s="264"/>
      <c r="B138" s="158" t="s">
        <v>1161</v>
      </c>
      <c r="C138" s="158" t="s">
        <v>1129</v>
      </c>
      <c r="D138" s="158" t="s">
        <v>1130</v>
      </c>
      <c r="E138" s="416"/>
      <c r="F138" s="416"/>
      <c r="G138" s="416"/>
      <c r="H138" s="416"/>
      <c r="I138" s="416"/>
      <c r="J138" s="437" t="s">
        <v>1162</v>
      </c>
      <c r="K138" s="438" t="s">
        <v>1132</v>
      </c>
      <c r="L138" s="184"/>
    </row>
    <row r="139" s="22" customFormat="1" spans="1:12">
      <c r="A139" s="264"/>
      <c r="B139" s="158"/>
      <c r="C139" s="158" t="s">
        <v>1163</v>
      </c>
      <c r="D139" s="158" t="s">
        <v>293</v>
      </c>
      <c r="E139" s="416"/>
      <c r="F139" s="416"/>
      <c r="G139" s="416"/>
      <c r="H139" s="416"/>
      <c r="I139" s="416"/>
      <c r="J139" s="437" t="s">
        <v>1134</v>
      </c>
      <c r="K139" s="438" t="s">
        <v>1135</v>
      </c>
      <c r="L139" s="184"/>
    </row>
    <row r="140" s="22" customFormat="1" spans="1:12">
      <c r="A140" s="264"/>
      <c r="B140" s="158"/>
      <c r="C140" s="158" t="s">
        <v>1136</v>
      </c>
      <c r="D140" s="158" t="s">
        <v>1137</v>
      </c>
      <c r="E140" s="416"/>
      <c r="F140" s="416"/>
      <c r="G140" s="416"/>
      <c r="H140" s="416"/>
      <c r="I140" s="416"/>
      <c r="J140" s="437"/>
      <c r="K140" s="438" t="s">
        <v>1138</v>
      </c>
      <c r="L140" s="184"/>
    </row>
    <row r="141" s="22" customFormat="1" spans="1:12">
      <c r="A141" s="264"/>
      <c r="B141" s="158"/>
      <c r="C141" s="158" t="s">
        <v>1139</v>
      </c>
      <c r="D141" s="158" t="s">
        <v>1164</v>
      </c>
      <c r="E141" s="416"/>
      <c r="F141" s="416"/>
      <c r="G141" s="416"/>
      <c r="H141" s="416"/>
      <c r="I141" s="416"/>
      <c r="J141" s="437"/>
      <c r="K141" s="438" t="s">
        <v>1141</v>
      </c>
      <c r="L141" s="184"/>
    </row>
    <row r="142" s="22" customFormat="1" spans="1:12">
      <c r="A142" s="264"/>
      <c r="B142" s="158"/>
      <c r="C142" s="158" t="s">
        <v>1142</v>
      </c>
      <c r="D142" s="158"/>
      <c r="E142" s="416"/>
      <c r="F142" s="416"/>
      <c r="G142" s="416"/>
      <c r="H142" s="416"/>
      <c r="I142" s="416"/>
      <c r="J142" s="437"/>
      <c r="K142" s="438" t="s">
        <v>1143</v>
      </c>
      <c r="L142" s="184"/>
    </row>
    <row r="143" s="22" customFormat="1" spans="1:12">
      <c r="A143" s="264"/>
      <c r="B143" s="158"/>
      <c r="C143" s="158" t="s">
        <v>1144</v>
      </c>
      <c r="D143" s="158"/>
      <c r="E143" s="416"/>
      <c r="F143" s="416"/>
      <c r="G143" s="416"/>
      <c r="H143" s="416"/>
      <c r="I143" s="416"/>
      <c r="J143" s="437"/>
      <c r="K143" s="438" t="s">
        <v>1145</v>
      </c>
      <c r="L143" s="184"/>
    </row>
    <row r="144" s="22" customFormat="1" spans="1:12">
      <c r="A144" s="264"/>
      <c r="B144" s="158"/>
      <c r="C144" s="158" t="s">
        <v>1146</v>
      </c>
      <c r="D144" s="158"/>
      <c r="E144" s="416"/>
      <c r="F144" s="416"/>
      <c r="G144" s="416"/>
      <c r="H144" s="416"/>
      <c r="I144" s="416"/>
      <c r="J144" s="437"/>
      <c r="K144" s="438" t="s">
        <v>1165</v>
      </c>
      <c r="L144" s="184"/>
    </row>
    <row r="145" s="22" customFormat="1" spans="1:12">
      <c r="A145" s="264"/>
      <c r="B145" s="158"/>
      <c r="C145" s="158" t="s">
        <v>1147</v>
      </c>
      <c r="D145" s="158"/>
      <c r="E145" s="416"/>
      <c r="F145" s="416"/>
      <c r="G145" s="416"/>
      <c r="H145" s="416"/>
      <c r="I145" s="416"/>
      <c r="J145" s="437"/>
      <c r="K145" s="438" t="s">
        <v>1148</v>
      </c>
      <c r="L145" s="184"/>
    </row>
    <row r="146" s="22" customFormat="1" spans="1:12">
      <c r="A146" s="264"/>
      <c r="B146" s="158"/>
      <c r="C146" s="158" t="s">
        <v>1149</v>
      </c>
      <c r="D146" s="158"/>
      <c r="E146" s="416"/>
      <c r="F146" s="416"/>
      <c r="G146" s="416"/>
      <c r="H146" s="416"/>
      <c r="I146" s="416"/>
      <c r="J146" s="437"/>
      <c r="K146" s="438" t="s">
        <v>1150</v>
      </c>
      <c r="L146" s="184"/>
    </row>
    <row r="147" s="22" customFormat="1" spans="1:12">
      <c r="A147" s="264"/>
      <c r="B147" s="158"/>
      <c r="C147" s="158" t="s">
        <v>1151</v>
      </c>
      <c r="D147" s="158"/>
      <c r="E147" s="416"/>
      <c r="F147" s="416"/>
      <c r="G147" s="416"/>
      <c r="H147" s="416"/>
      <c r="I147" s="416"/>
      <c r="J147" s="437"/>
      <c r="K147" s="438" t="s">
        <v>1166</v>
      </c>
      <c r="L147" s="184"/>
    </row>
    <row r="148" s="22" customFormat="1" spans="1:12">
      <c r="A148" s="264"/>
      <c r="B148" s="158"/>
      <c r="C148" s="158" t="s">
        <v>1153</v>
      </c>
      <c r="D148" s="158"/>
      <c r="E148" s="416"/>
      <c r="F148" s="416"/>
      <c r="G148" s="416"/>
      <c r="H148" s="416"/>
      <c r="I148" s="416"/>
      <c r="J148" s="437"/>
      <c r="K148" s="438" t="s">
        <v>1154</v>
      </c>
      <c r="L148" s="184"/>
    </row>
    <row r="149" s="22" customFormat="1" spans="1:12">
      <c r="A149" s="264"/>
      <c r="B149" s="158"/>
      <c r="C149" s="158"/>
      <c r="D149" s="158"/>
      <c r="E149" s="416"/>
      <c r="F149" s="416"/>
      <c r="G149" s="416"/>
      <c r="H149" s="416"/>
      <c r="I149" s="416"/>
      <c r="J149" s="437"/>
      <c r="K149" s="438" t="s">
        <v>1156</v>
      </c>
      <c r="L149" s="184"/>
    </row>
    <row r="150" s="22" customFormat="1" spans="1:12">
      <c r="A150" s="264"/>
      <c r="B150" s="158"/>
      <c r="C150" s="158"/>
      <c r="D150" s="158"/>
      <c r="E150" s="416"/>
      <c r="F150" s="416"/>
      <c r="G150" s="416"/>
      <c r="H150" s="416"/>
      <c r="I150" s="416"/>
      <c r="J150" s="437"/>
      <c r="K150" s="438" t="s">
        <v>1157</v>
      </c>
      <c r="L150" s="184"/>
    </row>
    <row r="151" s="22" customFormat="1" spans="1:12">
      <c r="A151" s="264"/>
      <c r="B151" s="158"/>
      <c r="C151" s="158"/>
      <c r="D151" s="158"/>
      <c r="E151" s="416"/>
      <c r="F151" s="416"/>
      <c r="G151" s="416"/>
      <c r="H151" s="416"/>
      <c r="I151" s="416"/>
      <c r="J151" s="437"/>
      <c r="K151" s="438" t="s">
        <v>1158</v>
      </c>
      <c r="L151" s="184"/>
    </row>
    <row r="152" s="22" customFormat="1" spans="1:12">
      <c r="A152" s="264"/>
      <c r="B152" s="158"/>
      <c r="C152" s="158"/>
      <c r="D152" s="158"/>
      <c r="E152" s="416"/>
      <c r="F152" s="416"/>
      <c r="G152" s="416"/>
      <c r="H152" s="416"/>
      <c r="I152" s="416"/>
      <c r="J152" s="437"/>
      <c r="K152" s="438" t="s">
        <v>1159</v>
      </c>
      <c r="L152" s="184"/>
    </row>
    <row r="153" s="22" customFormat="1" spans="1:12">
      <c r="A153" s="266"/>
      <c r="B153" s="161"/>
      <c r="C153" s="161"/>
      <c r="D153" s="161"/>
      <c r="E153" s="417"/>
      <c r="F153" s="417"/>
      <c r="G153" s="417"/>
      <c r="H153" s="417"/>
      <c r="I153" s="417"/>
      <c r="J153" s="440"/>
      <c r="K153" s="441" t="s">
        <v>398</v>
      </c>
      <c r="L153" s="442"/>
    </row>
    <row r="154" s="22" customFormat="1" spans="1:12">
      <c r="A154" s="183">
        <v>6</v>
      </c>
      <c r="B154" s="414" t="s">
        <v>1167</v>
      </c>
      <c r="C154" s="414" t="s">
        <v>1168</v>
      </c>
      <c r="D154" s="414" t="s">
        <v>1169</v>
      </c>
      <c r="E154" s="444"/>
      <c r="F154" s="444"/>
      <c r="G154" s="445"/>
      <c r="H154" s="445">
        <v>50000</v>
      </c>
      <c r="I154" s="444"/>
      <c r="J154" s="434" t="s">
        <v>1170</v>
      </c>
      <c r="K154" s="435" t="s">
        <v>1038</v>
      </c>
      <c r="L154" s="356" t="s">
        <v>626</v>
      </c>
    </row>
    <row r="155" s="22" customFormat="1" spans="1:12">
      <c r="A155" s="264"/>
      <c r="B155" s="158" t="s">
        <v>1171</v>
      </c>
      <c r="C155" s="158" t="s">
        <v>1172</v>
      </c>
      <c r="D155" s="158" t="s">
        <v>1173</v>
      </c>
      <c r="E155" s="416"/>
      <c r="F155" s="416"/>
      <c r="G155" s="416"/>
      <c r="H155" s="416"/>
      <c r="I155" s="416"/>
      <c r="J155" s="437" t="s">
        <v>1174</v>
      </c>
      <c r="K155" s="438" t="s">
        <v>1175</v>
      </c>
      <c r="L155" s="184"/>
    </row>
    <row r="156" s="22" customFormat="1" spans="1:12">
      <c r="A156" s="264"/>
      <c r="B156" s="158"/>
      <c r="C156" s="158" t="s">
        <v>1176</v>
      </c>
      <c r="D156" s="158"/>
      <c r="E156" s="416"/>
      <c r="F156" s="416"/>
      <c r="G156" s="416"/>
      <c r="H156" s="416"/>
      <c r="I156" s="416"/>
      <c r="J156" s="437" t="s">
        <v>1076</v>
      </c>
      <c r="K156" s="438" t="s">
        <v>1042</v>
      </c>
      <c r="L156" s="184"/>
    </row>
    <row r="157" s="22" customFormat="1" spans="1:12">
      <c r="A157" s="264"/>
      <c r="B157" s="158"/>
      <c r="C157" s="158"/>
      <c r="D157" s="158"/>
      <c r="E157" s="416"/>
      <c r="F157" s="416"/>
      <c r="G157" s="416"/>
      <c r="H157" s="416"/>
      <c r="I157" s="416"/>
      <c r="J157" s="437" t="s">
        <v>81</v>
      </c>
      <c r="K157" s="438"/>
      <c r="L157" s="184"/>
    </row>
    <row r="158" s="22" customFormat="1" spans="1:12">
      <c r="A158" s="266"/>
      <c r="B158" s="161"/>
      <c r="C158" s="161"/>
      <c r="D158" s="161"/>
      <c r="E158" s="417"/>
      <c r="F158" s="417"/>
      <c r="G158" s="417"/>
      <c r="H158" s="417"/>
      <c r="I158" s="417"/>
      <c r="J158" s="440"/>
      <c r="K158" s="441"/>
      <c r="L158" s="442"/>
    </row>
    <row r="159" s="295" customFormat="1" spans="1:12">
      <c r="A159" s="425" t="s">
        <v>16</v>
      </c>
      <c r="B159" s="425"/>
      <c r="C159" s="425"/>
      <c r="D159" s="425"/>
      <c r="E159" s="402">
        <f>SUM(E94:E158)</f>
        <v>130000</v>
      </c>
      <c r="F159" s="402">
        <f t="shared" ref="F159:I159" si="1">SUM(F94:F158)</f>
        <v>130000</v>
      </c>
      <c r="G159" s="402">
        <f t="shared" si="1"/>
        <v>130000</v>
      </c>
      <c r="H159" s="402">
        <f t="shared" si="1"/>
        <v>180000</v>
      </c>
      <c r="I159" s="402">
        <f t="shared" si="1"/>
        <v>130000</v>
      </c>
      <c r="J159" s="425"/>
      <c r="K159" s="426"/>
      <c r="L159" s="425"/>
    </row>
    <row r="160" spans="5:14">
      <c r="E160" s="299">
        <f>COUNT(E94:E158)</f>
        <v>5</v>
      </c>
      <c r="F160" s="299">
        <f t="shared" ref="F160:I160" si="2">COUNT(F94:F158)</f>
        <v>5</v>
      </c>
      <c r="G160" s="299">
        <f t="shared" si="2"/>
        <v>5</v>
      </c>
      <c r="H160" s="299">
        <f t="shared" si="2"/>
        <v>6</v>
      </c>
      <c r="I160" s="299">
        <f t="shared" si="2"/>
        <v>5</v>
      </c>
      <c r="N160" s="357"/>
    </row>
    <row r="161" spans="14:14">
      <c r="N161" s="357"/>
    </row>
    <row r="162" spans="12:14">
      <c r="L162" s="446"/>
      <c r="N162" s="357"/>
    </row>
    <row r="163" spans="12:14">
      <c r="L163" s="446"/>
      <c r="N163" s="357"/>
    </row>
    <row r="164" spans="12:14">
      <c r="L164" s="446"/>
      <c r="N164" s="357"/>
    </row>
    <row r="165" spans="12:14">
      <c r="L165" s="446"/>
      <c r="N165" s="357"/>
    </row>
    <row r="166" spans="12:14">
      <c r="L166" s="446"/>
      <c r="N166" s="357"/>
    </row>
    <row r="167" spans="12:14">
      <c r="L167" s="446"/>
      <c r="N167" s="357"/>
    </row>
    <row r="168" spans="12:14">
      <c r="L168" s="446"/>
      <c r="N168" s="357"/>
    </row>
    <row r="169" spans="12:14">
      <c r="L169" s="446"/>
      <c r="N169" s="357"/>
    </row>
    <row r="170" spans="12:14">
      <c r="L170" s="446"/>
      <c r="N170" s="357"/>
    </row>
    <row r="171" spans="12:14">
      <c r="L171" s="446"/>
      <c r="N171" s="357"/>
    </row>
    <row r="172" spans="12:14">
      <c r="L172" s="446"/>
      <c r="N172" s="357"/>
    </row>
    <row r="173" spans="12:14">
      <c r="L173" s="446"/>
      <c r="N173" s="357"/>
    </row>
    <row r="174" spans="12:14">
      <c r="L174" s="446"/>
      <c r="N174" s="357"/>
    </row>
    <row r="175" spans="12:14">
      <c r="L175" s="446"/>
      <c r="N175" s="357"/>
    </row>
    <row r="176" spans="12:14">
      <c r="L176" s="446"/>
      <c r="N176" s="357"/>
    </row>
    <row r="177" spans="12:14">
      <c r="L177" s="446"/>
      <c r="N177" s="357"/>
    </row>
    <row r="178" spans="12:14">
      <c r="L178" s="446"/>
      <c r="N178" s="357"/>
    </row>
    <row r="179" spans="12:14">
      <c r="L179" s="446"/>
      <c r="N179" s="357"/>
    </row>
    <row r="180" spans="12:14">
      <c r="L180" s="446"/>
      <c r="N180" s="357"/>
    </row>
    <row r="181" spans="12:14">
      <c r="L181" s="446"/>
      <c r="N181" s="357"/>
    </row>
    <row r="182" spans="12:12">
      <c r="L182" s="446"/>
    </row>
    <row r="183" spans="12:12">
      <c r="L183" s="446"/>
    </row>
    <row r="184" spans="12:12">
      <c r="L184" s="446"/>
    </row>
    <row r="185" spans="12:12">
      <c r="L185" s="446"/>
    </row>
    <row r="186" spans="12:12">
      <c r="L186" s="446"/>
    </row>
    <row r="213" s="296" customFormat="1" spans="1:12">
      <c r="A213" s="297"/>
      <c r="E213" s="447"/>
      <c r="F213" s="447"/>
      <c r="G213" s="447"/>
      <c r="H213" s="447"/>
      <c r="I213" s="447"/>
      <c r="J213" s="448"/>
      <c r="K213" s="301"/>
      <c r="L213" s="448"/>
    </row>
    <row r="214" s="296" customFormat="1" spans="1:12">
      <c r="A214" s="297"/>
      <c r="E214" s="447"/>
      <c r="F214" s="447"/>
      <c r="G214" s="447"/>
      <c r="H214" s="447"/>
      <c r="I214" s="447"/>
      <c r="J214" s="448"/>
      <c r="K214" s="301"/>
      <c r="L214" s="448"/>
    </row>
    <row r="215" s="296" customFormat="1" spans="1:12">
      <c r="A215" s="297"/>
      <c r="E215" s="447"/>
      <c r="F215" s="447"/>
      <c r="G215" s="447"/>
      <c r="H215" s="447"/>
      <c r="I215" s="447"/>
      <c r="J215" s="448"/>
      <c r="K215" s="301"/>
      <c r="L215" s="448"/>
    </row>
    <row r="216" s="296" customFormat="1" spans="1:12">
      <c r="A216" s="297"/>
      <c r="E216" s="447"/>
      <c r="F216" s="447"/>
      <c r="G216" s="447"/>
      <c r="H216" s="447"/>
      <c r="I216" s="447"/>
      <c r="J216" s="448"/>
      <c r="K216" s="301"/>
      <c r="L216" s="448"/>
    </row>
    <row r="217" s="296" customFormat="1" spans="1:12">
      <c r="A217" s="297"/>
      <c r="E217" s="447"/>
      <c r="F217" s="447"/>
      <c r="G217" s="447"/>
      <c r="H217" s="447"/>
      <c r="I217" s="447"/>
      <c r="J217" s="448"/>
      <c r="K217" s="301"/>
      <c r="L217" s="448"/>
    </row>
    <row r="218" s="296" customFormat="1" spans="1:12">
      <c r="A218" s="297"/>
      <c r="E218" s="447"/>
      <c r="F218" s="447"/>
      <c r="G218" s="447"/>
      <c r="H218" s="447"/>
      <c r="I218" s="447"/>
      <c r="J218" s="448"/>
      <c r="K218" s="301"/>
      <c r="L218" s="448"/>
    </row>
    <row r="219" s="296" customFormat="1" spans="1:12">
      <c r="A219" s="297"/>
      <c r="E219" s="447"/>
      <c r="F219" s="447"/>
      <c r="G219" s="447"/>
      <c r="H219" s="447"/>
      <c r="I219" s="447"/>
      <c r="J219" s="448"/>
      <c r="K219" s="301"/>
      <c r="L219" s="448"/>
    </row>
    <row r="220" s="296" customFormat="1" spans="1:12">
      <c r="A220" s="297"/>
      <c r="E220" s="447"/>
      <c r="F220" s="447"/>
      <c r="G220" s="447"/>
      <c r="H220" s="447"/>
      <c r="I220" s="447"/>
      <c r="J220" s="448"/>
      <c r="K220" s="301"/>
      <c r="L220" s="448"/>
    </row>
    <row r="221" s="296" customFormat="1" spans="1:12">
      <c r="A221" s="297"/>
      <c r="E221" s="447"/>
      <c r="F221" s="447"/>
      <c r="G221" s="447"/>
      <c r="H221" s="447"/>
      <c r="I221" s="447"/>
      <c r="J221" s="448"/>
      <c r="K221" s="301"/>
      <c r="L221" s="448"/>
    </row>
    <row r="222" s="296" customFormat="1" spans="1:12">
      <c r="A222" s="297"/>
      <c r="E222" s="447"/>
      <c r="F222" s="447"/>
      <c r="G222" s="447"/>
      <c r="H222" s="447"/>
      <c r="I222" s="447"/>
      <c r="J222" s="448"/>
      <c r="K222" s="301"/>
      <c r="L222" s="448"/>
    </row>
    <row r="223" s="296" customFormat="1" spans="1:12">
      <c r="A223" s="297"/>
      <c r="E223" s="447"/>
      <c r="F223" s="447"/>
      <c r="G223" s="447"/>
      <c r="H223" s="447"/>
      <c r="I223" s="447"/>
      <c r="J223" s="448"/>
      <c r="K223" s="301"/>
      <c r="L223" s="448"/>
    </row>
    <row r="224" s="296" customFormat="1" spans="1:12">
      <c r="A224" s="297"/>
      <c r="E224" s="447"/>
      <c r="F224" s="447"/>
      <c r="G224" s="447"/>
      <c r="H224" s="447"/>
      <c r="I224" s="447"/>
      <c r="J224" s="448"/>
      <c r="K224" s="301"/>
      <c r="L224" s="448"/>
    </row>
    <row r="225" s="296" customFormat="1" spans="1:12">
      <c r="A225" s="297"/>
      <c r="E225" s="447"/>
      <c r="F225" s="447"/>
      <c r="G225" s="447"/>
      <c r="H225" s="447"/>
      <c r="I225" s="447"/>
      <c r="J225" s="448"/>
      <c r="K225" s="301"/>
      <c r="L225" s="448"/>
    </row>
    <row r="226" s="296" customFormat="1" spans="1:12">
      <c r="A226" s="297"/>
      <c r="E226" s="447"/>
      <c r="F226" s="447"/>
      <c r="G226" s="447"/>
      <c r="H226" s="447"/>
      <c r="I226" s="447"/>
      <c r="J226" s="448"/>
      <c r="K226" s="301"/>
      <c r="L226" s="448"/>
    </row>
    <row r="227" s="296" customFormat="1" spans="1:12">
      <c r="A227" s="297"/>
      <c r="E227" s="447"/>
      <c r="F227" s="447"/>
      <c r="G227" s="447"/>
      <c r="H227" s="447"/>
      <c r="I227" s="447"/>
      <c r="J227" s="448"/>
      <c r="K227" s="301"/>
      <c r="L227" s="448"/>
    </row>
    <row r="228" s="296" customFormat="1" spans="1:12">
      <c r="A228" s="297"/>
      <c r="E228" s="447"/>
      <c r="F228" s="447"/>
      <c r="G228" s="447"/>
      <c r="H228" s="447"/>
      <c r="I228" s="447"/>
      <c r="J228" s="448"/>
      <c r="K228" s="301"/>
      <c r="L228" s="448"/>
    </row>
    <row r="229" s="296" customFormat="1" spans="1:12">
      <c r="A229" s="297"/>
      <c r="E229" s="447"/>
      <c r="F229" s="447"/>
      <c r="G229" s="447"/>
      <c r="H229" s="447"/>
      <c r="I229" s="447"/>
      <c r="J229" s="448"/>
      <c r="K229" s="301"/>
      <c r="L229" s="448"/>
    </row>
    <row r="230" s="296" customFormat="1" spans="1:12">
      <c r="A230" s="297"/>
      <c r="E230" s="447"/>
      <c r="F230" s="447"/>
      <c r="G230" s="447"/>
      <c r="H230" s="447"/>
      <c r="I230" s="447"/>
      <c r="J230" s="448"/>
      <c r="K230" s="301"/>
      <c r="L230" s="448"/>
    </row>
    <row r="231" s="296" customFormat="1" spans="1:12">
      <c r="A231" s="297"/>
      <c r="E231" s="447"/>
      <c r="F231" s="447"/>
      <c r="G231" s="447"/>
      <c r="H231" s="447"/>
      <c r="I231" s="447"/>
      <c r="J231" s="448"/>
      <c r="K231" s="301"/>
      <c r="L231" s="448"/>
    </row>
    <row r="232" s="296" customFormat="1" spans="1:12">
      <c r="A232" s="297"/>
      <c r="E232" s="447"/>
      <c r="F232" s="447"/>
      <c r="G232" s="447"/>
      <c r="H232" s="447"/>
      <c r="I232" s="447"/>
      <c r="J232" s="448"/>
      <c r="K232" s="301"/>
      <c r="L232" s="448"/>
    </row>
    <row r="233" s="296" customFormat="1" spans="1:12">
      <c r="A233" s="297"/>
      <c r="E233" s="447"/>
      <c r="F233" s="447"/>
      <c r="G233" s="447"/>
      <c r="H233" s="447"/>
      <c r="I233" s="447"/>
      <c r="J233" s="448"/>
      <c r="K233" s="301"/>
      <c r="L233" s="448"/>
    </row>
    <row r="234" s="296" customFormat="1" spans="1:12">
      <c r="A234" s="297"/>
      <c r="E234" s="447"/>
      <c r="F234" s="447"/>
      <c r="G234" s="447"/>
      <c r="H234" s="447"/>
      <c r="I234" s="447"/>
      <c r="J234" s="448"/>
      <c r="K234" s="301"/>
      <c r="L234" s="448"/>
    </row>
    <row r="235" s="296" customFormat="1" spans="1:12">
      <c r="A235" s="297"/>
      <c r="E235" s="447"/>
      <c r="F235" s="447"/>
      <c r="G235" s="447"/>
      <c r="H235" s="447"/>
      <c r="I235" s="447"/>
      <c r="J235" s="448"/>
      <c r="K235" s="301"/>
      <c r="L235" s="448"/>
    </row>
    <row r="236" s="296" customFormat="1" spans="1:12">
      <c r="A236" s="297"/>
      <c r="E236" s="447"/>
      <c r="F236" s="447"/>
      <c r="G236" s="447"/>
      <c r="H236" s="447"/>
      <c r="I236" s="447"/>
      <c r="J236" s="448"/>
      <c r="K236" s="301"/>
      <c r="L236" s="448"/>
    </row>
    <row r="237" s="296" customFormat="1" spans="1:12">
      <c r="A237" s="297"/>
      <c r="E237" s="447"/>
      <c r="F237" s="447"/>
      <c r="G237" s="447"/>
      <c r="H237" s="447"/>
      <c r="I237" s="447"/>
      <c r="J237" s="448"/>
      <c r="K237" s="301"/>
      <c r="L237" s="448"/>
    </row>
    <row r="238" s="296" customFormat="1" spans="1:12">
      <c r="A238" s="297"/>
      <c r="E238" s="447"/>
      <c r="F238" s="447"/>
      <c r="G238" s="447"/>
      <c r="H238" s="447"/>
      <c r="I238" s="447"/>
      <c r="J238" s="448"/>
      <c r="K238" s="301"/>
      <c r="L238" s="448"/>
    </row>
    <row r="239" s="296" customFormat="1" spans="1:12">
      <c r="A239" s="297"/>
      <c r="E239" s="447"/>
      <c r="F239" s="447"/>
      <c r="G239" s="447"/>
      <c r="H239" s="447"/>
      <c r="I239" s="447"/>
      <c r="J239" s="448"/>
      <c r="K239" s="301"/>
      <c r="L239" s="448"/>
    </row>
    <row r="240" s="296" customFormat="1" spans="1:12">
      <c r="A240" s="297"/>
      <c r="E240" s="447"/>
      <c r="F240" s="447"/>
      <c r="G240" s="447"/>
      <c r="H240" s="447"/>
      <c r="I240" s="447"/>
      <c r="J240" s="448"/>
      <c r="K240" s="301"/>
      <c r="L240" s="448"/>
    </row>
    <row r="241" s="296" customFormat="1" spans="1:12">
      <c r="A241" s="297"/>
      <c r="E241" s="447"/>
      <c r="F241" s="447"/>
      <c r="G241" s="447"/>
      <c r="H241" s="447"/>
      <c r="I241" s="447"/>
      <c r="J241" s="448"/>
      <c r="K241" s="301"/>
      <c r="L241" s="448"/>
    </row>
    <row r="375" ht="23.1" customHeight="1"/>
    <row r="376" ht="23.1" customHeight="1"/>
    <row r="377" ht="23.1" customHeight="1"/>
    <row r="378" ht="23.1" customHeight="1"/>
    <row r="379" ht="23.1" customHeight="1"/>
    <row r="380" ht="23.1" customHeight="1"/>
    <row r="381" ht="23.1" customHeight="1"/>
    <row r="382" ht="23.1" customHeight="1"/>
    <row r="383" ht="23.1" customHeight="1"/>
    <row r="384" ht="23.1" customHeight="1"/>
    <row r="385" ht="23.1" customHeight="1"/>
    <row r="386" ht="23.1" customHeight="1"/>
    <row r="387" ht="23.1" customHeight="1"/>
    <row r="388" ht="23.1" customHeight="1"/>
    <row r="389" ht="23.1" customHeight="1"/>
    <row r="393" spans="1:12">
      <c r="A393" s="449"/>
      <c r="B393" s="450" t="s">
        <v>16</v>
      </c>
      <c r="C393" s="451"/>
      <c r="D393" s="451"/>
      <c r="E393" s="452" t="e">
        <f>SUM(E13:E16,E94:E97,E98:E103,#REF!,#REF!,E24:E33,E34:E39,#REF!,#REF!,E58:E73,#REF!,E53:E57)</f>
        <v>#REF!</v>
      </c>
      <c r="F393" s="452" t="e">
        <f>SUM(F13:F16,F94:F97,F98:F103,#REF!,#REF!,F24:F33,F34:F39,#REF!,#REF!,F58:F73,#REF!,F53:F57)</f>
        <v>#REF!</v>
      </c>
      <c r="G393" s="452" t="e">
        <f>SUM(G13:G16,G94:G97,G98:G103,#REF!,#REF!,G24:G33,G34:G39,#REF!,#REF!,G58:G73,#REF!,G53:G57)</f>
        <v>#REF!</v>
      </c>
      <c r="H393" s="452" t="e">
        <f>SUM(H13:H16,H94:H97,H98:H103,#REF!,#REF!,H24:H33,H34:H39,#REF!,#REF!,H58:H73,#REF!,H53:H57)</f>
        <v>#REF!</v>
      </c>
      <c r="I393" s="452" t="e">
        <f>SUM(I13:I16,I94:I97,I98:I103,#REF!,#REF!,I24:I33,I34:I39,#REF!,#REF!,I58:I73,#REF!,I53:I57)</f>
        <v>#REF!</v>
      </c>
      <c r="J393" s="453"/>
      <c r="K393" s="454"/>
      <c r="L393" s="453"/>
    </row>
  </sheetData>
  <mergeCells count="34">
    <mergeCell ref="A1:L1"/>
    <mergeCell ref="A2:L2"/>
    <mergeCell ref="A3:L3"/>
    <mergeCell ref="A4:L4"/>
    <mergeCell ref="A5:M5"/>
    <mergeCell ref="A6:L6"/>
    <mergeCell ref="A7:L7"/>
    <mergeCell ref="A8:L8"/>
    <mergeCell ref="E10:I10"/>
    <mergeCell ref="A79:D79"/>
    <mergeCell ref="A82:L82"/>
    <mergeCell ref="A83:L83"/>
    <mergeCell ref="A84:L84"/>
    <mergeCell ref="A85:L85"/>
    <mergeCell ref="A86:M86"/>
    <mergeCell ref="A87:L87"/>
    <mergeCell ref="A88:L88"/>
    <mergeCell ref="A89:L89"/>
    <mergeCell ref="E91:I91"/>
    <mergeCell ref="A159:D159"/>
    <mergeCell ref="A10:A12"/>
    <mergeCell ref="A91:A93"/>
    <mergeCell ref="B10:B12"/>
    <mergeCell ref="B91:B93"/>
    <mergeCell ref="C10:C12"/>
    <mergeCell ref="C91:C93"/>
    <mergeCell ref="D10:D12"/>
    <mergeCell ref="D91:D93"/>
    <mergeCell ref="J10:J12"/>
    <mergeCell ref="J91:J93"/>
    <mergeCell ref="K10:K12"/>
    <mergeCell ref="K91:K93"/>
    <mergeCell ref="L10:L12"/>
    <mergeCell ref="L91:L93"/>
  </mergeCells>
  <printOptions horizontalCentered="1"/>
  <pageMargins left="0.01" right="0.01" top="0.5" bottom="0.01" header="0.3" footer="0.01"/>
  <pageSetup paperSize="1" scale="77" orientation="landscape"/>
  <headerFooter/>
  <rowBreaks count="5" manualBreakCount="5">
    <brk id="33" max="11" man="1"/>
    <brk id="57" max="11" man="1"/>
    <brk id="81" max="11" man="1"/>
    <brk id="119" max="16383" man="1"/>
    <brk id="136" max="16383" man="1"/>
  </rowBrea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75585192419"/>
  </sheetPr>
  <dimension ref="A1:M27"/>
  <sheetViews>
    <sheetView zoomScale="115" zoomScaleNormal="115" workbookViewId="0">
      <selection activeCell="A1" sqref="$A1:$XFD1048576"/>
    </sheetView>
  </sheetViews>
  <sheetFormatPr defaultColWidth="9" defaultRowHeight="18.75"/>
  <cols>
    <col min="1" max="1" width="23.375" style="18" customWidth="1"/>
    <col min="2" max="2" width="9.25" style="18" customWidth="1"/>
    <col min="3" max="3" width="14" style="18" customWidth="1"/>
    <col min="4" max="4" width="9.125" style="18" customWidth="1"/>
    <col min="5" max="5" width="14" style="18" customWidth="1"/>
    <col min="6" max="6" width="9.125" style="18" customWidth="1"/>
    <col min="7" max="7" width="14" style="18" customWidth="1"/>
    <col min="8" max="8" width="9.125" style="18" customWidth="1"/>
    <col min="9" max="9" width="14" style="18" customWidth="1"/>
    <col min="10" max="10" width="9.125" style="18" customWidth="1"/>
    <col min="11" max="11" width="13.375" style="18" customWidth="1"/>
    <col min="12" max="12" width="9.125" style="18" customWidth="1"/>
    <col min="13" max="13" width="13.25" style="18" customWidth="1"/>
    <col min="14" max="16384" width="9" style="18"/>
  </cols>
  <sheetData>
    <row r="1" spans="1:13">
      <c r="A1" s="24" t="s">
        <v>1177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>
      <c r="A2" s="24" t="s">
        <v>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>
      <c r="A3" s="24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>
      <c r="A4" s="286" t="s">
        <v>1178</v>
      </c>
      <c r="B4" s="287" t="s">
        <v>5</v>
      </c>
      <c r="C4" s="287"/>
      <c r="D4" s="287" t="s">
        <v>6</v>
      </c>
      <c r="E4" s="287"/>
      <c r="F4" s="287" t="s">
        <v>7</v>
      </c>
      <c r="G4" s="287"/>
      <c r="H4" s="287" t="s">
        <v>8</v>
      </c>
      <c r="I4" s="287"/>
      <c r="J4" s="287" t="s">
        <v>9</v>
      </c>
      <c r="K4" s="287"/>
      <c r="L4" s="287" t="s">
        <v>10</v>
      </c>
      <c r="M4" s="287"/>
    </row>
    <row r="5" s="285" customFormat="1" spans="1:13">
      <c r="A5" s="286"/>
      <c r="B5" s="288" t="s">
        <v>11</v>
      </c>
      <c r="C5" s="287" t="s">
        <v>12</v>
      </c>
      <c r="D5" s="288" t="s">
        <v>11</v>
      </c>
      <c r="E5" s="287" t="s">
        <v>12</v>
      </c>
      <c r="F5" s="288" t="s">
        <v>11</v>
      </c>
      <c r="G5" s="287" t="s">
        <v>12</v>
      </c>
      <c r="H5" s="288" t="s">
        <v>11</v>
      </c>
      <c r="I5" s="287" t="s">
        <v>12</v>
      </c>
      <c r="J5" s="288" t="s">
        <v>11</v>
      </c>
      <c r="K5" s="287" t="s">
        <v>12</v>
      </c>
      <c r="L5" s="288" t="s">
        <v>11</v>
      </c>
      <c r="M5" s="287" t="s">
        <v>12</v>
      </c>
    </row>
    <row r="6" s="285" customFormat="1" spans="1:13">
      <c r="A6" s="286"/>
      <c r="B6" s="289"/>
      <c r="C6" s="287" t="s">
        <v>13</v>
      </c>
      <c r="D6" s="289"/>
      <c r="E6" s="287" t="s">
        <v>13</v>
      </c>
      <c r="F6" s="289"/>
      <c r="G6" s="287" t="s">
        <v>13</v>
      </c>
      <c r="H6" s="289"/>
      <c r="I6" s="287" t="s">
        <v>13</v>
      </c>
      <c r="J6" s="289"/>
      <c r="K6" s="287" t="s">
        <v>13</v>
      </c>
      <c r="L6" s="289"/>
      <c r="M6" s="287" t="s">
        <v>13</v>
      </c>
    </row>
    <row r="7" spans="1:13">
      <c r="A7" s="290" t="s">
        <v>1179</v>
      </c>
      <c r="B7" s="291">
        <v>1</v>
      </c>
      <c r="C7" s="291">
        <v>200000</v>
      </c>
      <c r="D7" s="291">
        <v>1</v>
      </c>
      <c r="E7" s="291">
        <v>400000</v>
      </c>
      <c r="F7" s="291">
        <v>1</v>
      </c>
      <c r="G7" s="291">
        <v>300000</v>
      </c>
      <c r="H7" s="291">
        <v>1</v>
      </c>
      <c r="I7" s="291">
        <v>400000</v>
      </c>
      <c r="J7" s="291">
        <v>3</v>
      </c>
      <c r="K7" s="291">
        <v>1050000</v>
      </c>
      <c r="L7" s="291">
        <f>SUM(B7+D7+F7+H7+J7)</f>
        <v>7</v>
      </c>
      <c r="M7" s="291">
        <v>2350000</v>
      </c>
    </row>
    <row r="8" spans="1:13">
      <c r="A8" s="290" t="s">
        <v>1180</v>
      </c>
      <c r="B8" s="291">
        <v>2</v>
      </c>
      <c r="C8" s="291">
        <v>400000</v>
      </c>
      <c r="D8" s="291">
        <v>2</v>
      </c>
      <c r="E8" s="291">
        <v>550000</v>
      </c>
      <c r="F8" s="291">
        <v>2</v>
      </c>
      <c r="G8" s="291">
        <v>560000</v>
      </c>
      <c r="H8" s="291">
        <v>1</v>
      </c>
      <c r="I8" s="291">
        <v>400000</v>
      </c>
      <c r="J8" s="291">
        <v>1</v>
      </c>
      <c r="K8" s="291">
        <v>864000</v>
      </c>
      <c r="L8" s="291">
        <f t="shared" ref="L8:L26" si="0">SUM(B8+D8+F8+H8+J8)</f>
        <v>8</v>
      </c>
      <c r="M8" s="291">
        <v>2774000</v>
      </c>
    </row>
    <row r="9" spans="1:13">
      <c r="A9" s="290" t="s">
        <v>1181</v>
      </c>
      <c r="B9" s="291">
        <v>2</v>
      </c>
      <c r="C9" s="291">
        <v>450000</v>
      </c>
      <c r="D9" s="291">
        <v>2</v>
      </c>
      <c r="E9" s="291">
        <v>825000</v>
      </c>
      <c r="F9" s="291">
        <v>1</v>
      </c>
      <c r="G9" s="291">
        <v>690000</v>
      </c>
      <c r="H9" s="291">
        <v>2</v>
      </c>
      <c r="I9" s="291">
        <v>890000</v>
      </c>
      <c r="J9" s="291">
        <v>1</v>
      </c>
      <c r="K9" s="291">
        <v>500000</v>
      </c>
      <c r="L9" s="291">
        <f t="shared" si="0"/>
        <v>8</v>
      </c>
      <c r="M9" s="291">
        <v>3355000</v>
      </c>
    </row>
    <row r="10" spans="1:13">
      <c r="A10" s="290" t="s">
        <v>1182</v>
      </c>
      <c r="B10" s="291">
        <v>1</v>
      </c>
      <c r="C10" s="291">
        <v>800000</v>
      </c>
      <c r="D10" s="291">
        <v>3</v>
      </c>
      <c r="E10" s="291">
        <v>630000</v>
      </c>
      <c r="F10" s="291">
        <v>1</v>
      </c>
      <c r="G10" s="291">
        <v>300000</v>
      </c>
      <c r="H10" s="291">
        <v>2</v>
      </c>
      <c r="I10" s="291">
        <v>425000</v>
      </c>
      <c r="J10" s="291">
        <v>2</v>
      </c>
      <c r="K10" s="291">
        <v>700000</v>
      </c>
      <c r="L10" s="291">
        <f t="shared" si="0"/>
        <v>9</v>
      </c>
      <c r="M10" s="291">
        <v>2855000</v>
      </c>
    </row>
    <row r="11" spans="1:13">
      <c r="A11" s="290" t="s">
        <v>1183</v>
      </c>
      <c r="B11" s="291">
        <v>1</v>
      </c>
      <c r="C11" s="291">
        <v>375000</v>
      </c>
      <c r="D11" s="291">
        <v>2</v>
      </c>
      <c r="E11" s="291">
        <v>550000</v>
      </c>
      <c r="F11" s="291">
        <v>2</v>
      </c>
      <c r="G11" s="291">
        <v>550000</v>
      </c>
      <c r="H11" s="291">
        <v>3</v>
      </c>
      <c r="I11" s="291">
        <v>750000</v>
      </c>
      <c r="J11" s="291">
        <v>1</v>
      </c>
      <c r="K11" s="291">
        <v>500000</v>
      </c>
      <c r="L11" s="291">
        <f t="shared" si="0"/>
        <v>9</v>
      </c>
      <c r="M11" s="291">
        <v>2725000</v>
      </c>
    </row>
    <row r="12" spans="1:13">
      <c r="A12" s="290" t="s">
        <v>1184</v>
      </c>
      <c r="B12" s="291">
        <v>2</v>
      </c>
      <c r="C12" s="291">
        <v>400000</v>
      </c>
      <c r="D12" s="291">
        <v>2</v>
      </c>
      <c r="E12" s="291">
        <v>850000</v>
      </c>
      <c r="F12" s="291">
        <v>2</v>
      </c>
      <c r="G12" s="291">
        <v>680000</v>
      </c>
      <c r="H12" s="291">
        <v>1</v>
      </c>
      <c r="I12" s="291">
        <v>350000</v>
      </c>
      <c r="J12" s="291">
        <v>2</v>
      </c>
      <c r="K12" s="291">
        <v>400000</v>
      </c>
      <c r="L12" s="291">
        <f t="shared" si="0"/>
        <v>9</v>
      </c>
      <c r="M12" s="291">
        <v>2680000</v>
      </c>
    </row>
    <row r="13" spans="1:13">
      <c r="A13" s="290" t="s">
        <v>1185</v>
      </c>
      <c r="B13" s="291">
        <v>1</v>
      </c>
      <c r="C13" s="291">
        <v>625000</v>
      </c>
      <c r="D13" s="291">
        <v>2</v>
      </c>
      <c r="E13" s="291">
        <v>1375000</v>
      </c>
      <c r="F13" s="291">
        <v>1</v>
      </c>
      <c r="G13" s="291">
        <v>525000</v>
      </c>
      <c r="H13" s="291">
        <v>2</v>
      </c>
      <c r="I13" s="291">
        <v>650000</v>
      </c>
      <c r="J13" s="291">
        <v>1</v>
      </c>
      <c r="K13" s="291">
        <v>875000</v>
      </c>
      <c r="L13" s="291">
        <f t="shared" si="0"/>
        <v>7</v>
      </c>
      <c r="M13" s="291">
        <v>4050000</v>
      </c>
    </row>
    <row r="14" spans="1:13">
      <c r="A14" s="290" t="s">
        <v>1186</v>
      </c>
      <c r="B14" s="291">
        <v>1</v>
      </c>
      <c r="C14" s="291">
        <v>375000</v>
      </c>
      <c r="D14" s="291">
        <v>1</v>
      </c>
      <c r="E14" s="291">
        <v>350000</v>
      </c>
      <c r="F14" s="291">
        <v>2</v>
      </c>
      <c r="G14" s="291">
        <v>805000</v>
      </c>
      <c r="H14" s="291">
        <v>2</v>
      </c>
      <c r="I14" s="291">
        <v>900000</v>
      </c>
      <c r="J14" s="291">
        <v>1</v>
      </c>
      <c r="K14" s="291">
        <v>400000</v>
      </c>
      <c r="L14" s="291">
        <f t="shared" si="0"/>
        <v>7</v>
      </c>
      <c r="M14" s="291">
        <v>2830000</v>
      </c>
    </row>
    <row r="15" spans="1:13">
      <c r="A15" s="290" t="s">
        <v>1187</v>
      </c>
      <c r="B15" s="291">
        <v>1</v>
      </c>
      <c r="C15" s="291">
        <v>500000</v>
      </c>
      <c r="D15" s="291">
        <v>2</v>
      </c>
      <c r="E15" s="291">
        <v>850000</v>
      </c>
      <c r="F15" s="291">
        <v>4</v>
      </c>
      <c r="G15" s="291">
        <v>1240000</v>
      </c>
      <c r="H15" s="291">
        <v>2</v>
      </c>
      <c r="I15" s="291">
        <v>750000</v>
      </c>
      <c r="J15" s="291">
        <v>3</v>
      </c>
      <c r="K15" s="291">
        <v>1250000</v>
      </c>
      <c r="L15" s="291">
        <f t="shared" si="0"/>
        <v>12</v>
      </c>
      <c r="M15" s="291">
        <v>4590000</v>
      </c>
    </row>
    <row r="16" spans="1:13">
      <c r="A16" s="290" t="s">
        <v>1188</v>
      </c>
      <c r="B16" s="291">
        <v>2</v>
      </c>
      <c r="C16" s="291">
        <v>350000</v>
      </c>
      <c r="D16" s="291">
        <v>3</v>
      </c>
      <c r="E16" s="291">
        <v>890000</v>
      </c>
      <c r="F16" s="291">
        <v>6</v>
      </c>
      <c r="G16" s="291">
        <v>1615000</v>
      </c>
      <c r="H16" s="291">
        <v>5</v>
      </c>
      <c r="I16" s="291">
        <v>1450000</v>
      </c>
      <c r="J16" s="291">
        <v>5</v>
      </c>
      <c r="K16" s="291">
        <v>1600000</v>
      </c>
      <c r="L16" s="291">
        <f t="shared" si="0"/>
        <v>21</v>
      </c>
      <c r="M16" s="291">
        <v>5905000</v>
      </c>
    </row>
    <row r="17" spans="1:13">
      <c r="A17" s="290" t="s">
        <v>1189</v>
      </c>
      <c r="B17" s="291">
        <v>3</v>
      </c>
      <c r="C17" s="291">
        <v>805000</v>
      </c>
      <c r="D17" s="291">
        <v>2</v>
      </c>
      <c r="E17" s="291">
        <v>450000</v>
      </c>
      <c r="F17" s="291">
        <v>3</v>
      </c>
      <c r="G17" s="291">
        <v>731000</v>
      </c>
      <c r="H17" s="291">
        <v>2</v>
      </c>
      <c r="I17" s="291">
        <v>759000</v>
      </c>
      <c r="J17" s="291">
        <v>3</v>
      </c>
      <c r="K17" s="291">
        <v>1000000</v>
      </c>
      <c r="L17" s="291">
        <f t="shared" si="0"/>
        <v>13</v>
      </c>
      <c r="M17" s="291">
        <v>3745000</v>
      </c>
    </row>
    <row r="18" spans="1:13">
      <c r="A18" s="290" t="s">
        <v>1190</v>
      </c>
      <c r="B18" s="291">
        <v>1</v>
      </c>
      <c r="C18" s="291">
        <v>100000</v>
      </c>
      <c r="D18" s="291">
        <v>1</v>
      </c>
      <c r="E18" s="291">
        <v>100000</v>
      </c>
      <c r="F18" s="291">
        <v>1</v>
      </c>
      <c r="G18" s="291">
        <v>750000</v>
      </c>
      <c r="H18" s="291">
        <v>1</v>
      </c>
      <c r="I18" s="291">
        <v>750000</v>
      </c>
      <c r="J18" s="291">
        <v>1</v>
      </c>
      <c r="K18" s="291">
        <v>350000</v>
      </c>
      <c r="L18" s="291">
        <f t="shared" si="0"/>
        <v>5</v>
      </c>
      <c r="M18" s="291">
        <v>2050000</v>
      </c>
    </row>
    <row r="19" spans="1:13">
      <c r="A19" s="290" t="s">
        <v>1191</v>
      </c>
      <c r="B19" s="291">
        <v>2</v>
      </c>
      <c r="C19" s="291">
        <v>600000</v>
      </c>
      <c r="D19" s="291">
        <v>2</v>
      </c>
      <c r="E19" s="291">
        <v>550000</v>
      </c>
      <c r="F19" s="291">
        <v>2</v>
      </c>
      <c r="G19" s="291">
        <v>350000</v>
      </c>
      <c r="H19" s="291">
        <v>2</v>
      </c>
      <c r="I19" s="291">
        <v>500000</v>
      </c>
      <c r="J19" s="291">
        <v>3</v>
      </c>
      <c r="K19" s="291">
        <v>1470000</v>
      </c>
      <c r="L19" s="291">
        <f t="shared" si="0"/>
        <v>11</v>
      </c>
      <c r="M19" s="291">
        <v>3470000</v>
      </c>
    </row>
    <row r="20" spans="1:13">
      <c r="A20" s="290" t="s">
        <v>1192</v>
      </c>
      <c r="B20" s="291">
        <v>2</v>
      </c>
      <c r="C20" s="291">
        <v>660000</v>
      </c>
      <c r="D20" s="291">
        <v>2</v>
      </c>
      <c r="E20" s="291">
        <v>560000</v>
      </c>
      <c r="F20" s="291">
        <v>3</v>
      </c>
      <c r="G20" s="291">
        <v>1040000</v>
      </c>
      <c r="H20" s="291">
        <v>4</v>
      </c>
      <c r="I20" s="291">
        <v>1720000</v>
      </c>
      <c r="J20" s="291">
        <v>4</v>
      </c>
      <c r="K20" s="291">
        <v>1350000</v>
      </c>
      <c r="L20" s="291">
        <f t="shared" si="0"/>
        <v>15</v>
      </c>
      <c r="M20" s="291">
        <v>5330000</v>
      </c>
    </row>
    <row r="21" spans="1:13">
      <c r="A21" s="290" t="s">
        <v>1193</v>
      </c>
      <c r="B21" s="291">
        <v>2</v>
      </c>
      <c r="C21" s="291">
        <v>830000</v>
      </c>
      <c r="D21" s="291">
        <v>2</v>
      </c>
      <c r="E21" s="291">
        <v>800000</v>
      </c>
      <c r="F21" s="291">
        <v>3</v>
      </c>
      <c r="G21" s="291">
        <v>1150000</v>
      </c>
      <c r="H21" s="291">
        <v>4</v>
      </c>
      <c r="I21" s="291">
        <v>1000000</v>
      </c>
      <c r="J21" s="291">
        <v>3</v>
      </c>
      <c r="K21" s="291">
        <v>1150000</v>
      </c>
      <c r="L21" s="291">
        <f t="shared" si="0"/>
        <v>14</v>
      </c>
      <c r="M21" s="291">
        <v>5940000</v>
      </c>
    </row>
    <row r="22" spans="1:13">
      <c r="A22" s="290" t="s">
        <v>1194</v>
      </c>
      <c r="B22" s="291">
        <v>1</v>
      </c>
      <c r="C22" s="291">
        <v>375000</v>
      </c>
      <c r="D22" s="291">
        <v>4</v>
      </c>
      <c r="E22" s="291">
        <v>1025000</v>
      </c>
      <c r="F22" s="291">
        <v>2</v>
      </c>
      <c r="G22" s="291">
        <v>575000</v>
      </c>
      <c r="H22" s="291">
        <v>2</v>
      </c>
      <c r="I22" s="291">
        <v>625000</v>
      </c>
      <c r="J22" s="291">
        <v>6</v>
      </c>
      <c r="K22" s="291">
        <v>1650000</v>
      </c>
      <c r="L22" s="291">
        <f t="shared" si="0"/>
        <v>15</v>
      </c>
      <c r="M22" s="291">
        <v>4250000</v>
      </c>
    </row>
    <row r="23" spans="1:13">
      <c r="A23" s="290" t="s">
        <v>1195</v>
      </c>
      <c r="B23" s="291">
        <v>4</v>
      </c>
      <c r="C23" s="291">
        <v>750000</v>
      </c>
      <c r="D23" s="291">
        <v>3</v>
      </c>
      <c r="E23" s="291">
        <v>750000</v>
      </c>
      <c r="F23" s="291">
        <v>5</v>
      </c>
      <c r="G23" s="291">
        <v>2000000</v>
      </c>
      <c r="H23" s="291">
        <v>6</v>
      </c>
      <c r="I23" s="291">
        <v>1650000</v>
      </c>
      <c r="J23" s="291">
        <v>4</v>
      </c>
      <c r="K23" s="291">
        <v>1450000</v>
      </c>
      <c r="L23" s="291">
        <f t="shared" si="0"/>
        <v>22</v>
      </c>
      <c r="M23" s="291">
        <v>6600000</v>
      </c>
    </row>
    <row r="24" spans="1:13">
      <c r="A24" s="290" t="s">
        <v>1196</v>
      </c>
      <c r="B24" s="291">
        <v>2</v>
      </c>
      <c r="C24" s="291">
        <v>900000</v>
      </c>
      <c r="D24" s="291">
        <v>2</v>
      </c>
      <c r="E24" s="291">
        <v>980000</v>
      </c>
      <c r="F24" s="291">
        <v>2</v>
      </c>
      <c r="G24" s="291">
        <v>1075000</v>
      </c>
      <c r="H24" s="291">
        <v>4</v>
      </c>
      <c r="I24" s="291">
        <v>1550000</v>
      </c>
      <c r="J24" s="291">
        <v>4</v>
      </c>
      <c r="K24" s="291">
        <v>1300000</v>
      </c>
      <c r="L24" s="291">
        <f t="shared" si="0"/>
        <v>14</v>
      </c>
      <c r="M24" s="291">
        <v>5805000</v>
      </c>
    </row>
    <row r="25" spans="1:13">
      <c r="A25" s="290" t="s">
        <v>1197</v>
      </c>
      <c r="B25" s="291">
        <v>2</v>
      </c>
      <c r="C25" s="291">
        <v>600000</v>
      </c>
      <c r="D25" s="291">
        <v>3</v>
      </c>
      <c r="E25" s="291">
        <v>825000</v>
      </c>
      <c r="F25" s="291">
        <v>2</v>
      </c>
      <c r="G25" s="291">
        <v>450000</v>
      </c>
      <c r="H25" s="291">
        <v>3</v>
      </c>
      <c r="I25" s="291">
        <v>600000</v>
      </c>
      <c r="J25" s="291">
        <v>2</v>
      </c>
      <c r="K25" s="291">
        <v>800000</v>
      </c>
      <c r="L25" s="291">
        <f t="shared" si="0"/>
        <v>12</v>
      </c>
      <c r="M25" s="291">
        <v>3275000</v>
      </c>
    </row>
    <row r="26" spans="1:13">
      <c r="A26" s="290" t="s">
        <v>1198</v>
      </c>
      <c r="B26" s="291">
        <v>1</v>
      </c>
      <c r="C26" s="291">
        <v>350000</v>
      </c>
      <c r="D26" s="291">
        <v>2</v>
      </c>
      <c r="E26" s="291">
        <v>725000</v>
      </c>
      <c r="F26" s="291">
        <v>2</v>
      </c>
      <c r="G26" s="291">
        <v>475000</v>
      </c>
      <c r="H26" s="291">
        <v>1</v>
      </c>
      <c r="I26" s="291">
        <v>350000</v>
      </c>
      <c r="J26" s="291">
        <v>1</v>
      </c>
      <c r="K26" s="291">
        <v>350000</v>
      </c>
      <c r="L26" s="291">
        <f t="shared" si="0"/>
        <v>7</v>
      </c>
      <c r="M26" s="291">
        <v>2250000</v>
      </c>
    </row>
    <row r="27" s="16" customFormat="1" spans="1:13">
      <c r="A27" s="287" t="s">
        <v>16</v>
      </c>
      <c r="B27" s="292">
        <f>SUM(B7:B26)</f>
        <v>34</v>
      </c>
      <c r="C27" s="292">
        <f t="shared" ref="C27:M27" si="1">SUM(C7:C26)</f>
        <v>10445000</v>
      </c>
      <c r="D27" s="292">
        <f t="shared" si="1"/>
        <v>43</v>
      </c>
      <c r="E27" s="292">
        <f t="shared" si="1"/>
        <v>14035000</v>
      </c>
      <c r="F27" s="292">
        <f t="shared" si="1"/>
        <v>47</v>
      </c>
      <c r="G27" s="292">
        <f t="shared" si="1"/>
        <v>15861000</v>
      </c>
      <c r="H27" s="292">
        <f t="shared" si="1"/>
        <v>50</v>
      </c>
      <c r="I27" s="292">
        <f t="shared" si="1"/>
        <v>16469000</v>
      </c>
      <c r="J27" s="292">
        <f t="shared" si="1"/>
        <v>51</v>
      </c>
      <c r="K27" s="292">
        <f t="shared" si="1"/>
        <v>19009000</v>
      </c>
      <c r="L27" s="292">
        <f t="shared" si="1"/>
        <v>225</v>
      </c>
      <c r="M27" s="292">
        <f t="shared" si="1"/>
        <v>76829000</v>
      </c>
    </row>
  </sheetData>
  <mergeCells count="16">
    <mergeCell ref="A1:M1"/>
    <mergeCell ref="A2:M2"/>
    <mergeCell ref="A3:M3"/>
    <mergeCell ref="B4:C4"/>
    <mergeCell ref="D4:E4"/>
    <mergeCell ref="F4:G4"/>
    <mergeCell ref="H4:I4"/>
    <mergeCell ref="J4:K4"/>
    <mergeCell ref="L4:M4"/>
    <mergeCell ref="A4:A6"/>
    <mergeCell ref="B5:B6"/>
    <mergeCell ref="D5:D6"/>
    <mergeCell ref="F5:F6"/>
    <mergeCell ref="H5:H6"/>
    <mergeCell ref="J5:J6"/>
    <mergeCell ref="L5:L6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แบบ ผ.01</vt:lpstr>
      <vt:lpstr>แบบ 02 - ย.1</vt:lpstr>
      <vt:lpstr>แบบ 02 - ย.2</vt:lpstr>
      <vt:lpstr>แบบ 02 - ย.3</vt:lpstr>
      <vt:lpstr>แบบ 02 - ย.4</vt:lpstr>
      <vt:lpstr>แบบ 02 - ย.5</vt:lpstr>
      <vt:lpstr>แบบ 02 - ย.6</vt:lpstr>
      <vt:lpstr>แบบ 02 - ย.7</vt:lpstr>
      <vt:lpstr>แบบ ผ.01-1</vt:lpstr>
      <vt:lpstr>แบบ ผ.02-1-ย.1ถนน</vt:lpstr>
      <vt:lpstr>แบบ ผ.02-1 ย.1 อาคาร</vt:lpstr>
      <vt:lpstr>แบบ ผ.02-1 ย.1 ไฟฟ้า</vt:lpstr>
      <vt:lpstr>แบบ ผ.02-1 ย.1 น้ำ</vt:lpstr>
      <vt:lpstr>ผ.02-1 อื่นๆ</vt:lpstr>
      <vt:lpstr>ผ.02-2 ถนน</vt:lpstr>
      <vt:lpstr>ผ.02-2 น้ำ</vt:lpstr>
      <vt:lpstr>แบบ ผ.03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2021-01-18T06:15:00Z</dcterms:created>
  <cp:lastPrinted>2021-09-06T08:50:00Z</cp:lastPrinted>
  <dcterms:modified xsi:type="dcterms:W3CDTF">2024-06-06T10:20:49Z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1CCC3B43740D46B8A019F95E3D31BB3A</vt:lpwstr>
  </property>
  <property fmtid="{D5CDD505-2E9C-101B-9397-08002B2CF9AE}" pid="3" name="KSOProductBuildVer">
    <vt:lpwstr>1054-12.2.0.16909</vt:lpwstr>
  </property>
</Properties>
</file>